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т.1" sheetId="3" r:id="rId1"/>
    <sheet name="т.2" sheetId="1" r:id="rId2"/>
    <sheet name="т.3" sheetId="2" r:id="rId3"/>
    <sheet name="т.4" sheetId="4" r:id="rId4"/>
    <sheet name="т.5" sheetId="5" r:id="rId5"/>
    <sheet name="т.7" sheetId="6" r:id="rId6"/>
    <sheet name="т.8" sheetId="7" r:id="rId7"/>
  </sheets>
  <definedNames>
    <definedName name="_xlnm.Print_Titles" localSheetId="2">т.3!$2:$3</definedName>
    <definedName name="_xlnm.Print_Titles" localSheetId="5">т.7!$2:$3</definedName>
    <definedName name="_xlnm.Print_Area" localSheetId="2">т.3!$A$1:$J$39</definedName>
    <definedName name="_xlnm.Print_Area" localSheetId="3">т.4!$A$1:$J$16</definedName>
    <definedName name="_xlnm.Print_Area" localSheetId="4">т.5!$A$1:$J$9</definedName>
    <definedName name="_xlnm.Print_Area" localSheetId="5">т.7!$1:$28</definedName>
    <definedName name="_xlnm.Print_Area" localSheetId="6">т.8!$A$1:$H$22</definedName>
  </definedNames>
  <calcPr calcId="152511"/>
</workbook>
</file>

<file path=xl/calcChain.xml><?xml version="1.0" encoding="utf-8"?>
<calcChain xmlns="http://schemas.openxmlformats.org/spreadsheetml/2006/main">
  <c r="F7" i="2" l="1"/>
  <c r="F12" i="4"/>
  <c r="G12" i="4"/>
  <c r="H12" i="4"/>
  <c r="F13" i="4"/>
  <c r="G13" i="4"/>
  <c r="H13" i="4"/>
  <c r="F14" i="4"/>
  <c r="G14" i="4"/>
  <c r="H14" i="4"/>
  <c r="G10" i="4"/>
  <c r="H10" i="4"/>
  <c r="H9" i="4"/>
  <c r="G9" i="4"/>
  <c r="D7" i="4"/>
  <c r="E7" i="4"/>
  <c r="E11" i="4" s="1"/>
  <c r="F7" i="4"/>
  <c r="H7" i="4"/>
  <c r="C7" i="4"/>
  <c r="D11" i="4"/>
  <c r="C11" i="4"/>
  <c r="G9" i="7"/>
  <c r="H9" i="7"/>
  <c r="G5" i="7"/>
  <c r="H5" i="7"/>
  <c r="G6" i="7"/>
  <c r="H6" i="7"/>
  <c r="G7" i="7"/>
  <c r="H7" i="7"/>
  <c r="H4" i="7"/>
  <c r="G4" i="7"/>
  <c r="D9" i="7"/>
  <c r="D4" i="7"/>
  <c r="E4" i="7"/>
  <c r="E14" i="7" s="1"/>
  <c r="C4" i="7"/>
  <c r="C9" i="7"/>
  <c r="H29" i="2"/>
  <c r="G29" i="2"/>
  <c r="F15" i="6"/>
  <c r="G15" i="6" s="1"/>
  <c r="G5" i="6"/>
  <c r="H5" i="6"/>
  <c r="G6" i="6"/>
  <c r="H6" i="6"/>
  <c r="G8" i="6"/>
  <c r="H8" i="6"/>
  <c r="G9" i="6"/>
  <c r="H9" i="6"/>
  <c r="G10" i="6"/>
  <c r="H10" i="6"/>
  <c r="G11" i="6"/>
  <c r="H11" i="6"/>
  <c r="G14" i="6"/>
  <c r="H14" i="6"/>
  <c r="G16" i="6"/>
  <c r="H16" i="6"/>
  <c r="G17" i="6"/>
  <c r="H17" i="6"/>
  <c r="G18" i="6"/>
  <c r="H18" i="6"/>
  <c r="G19" i="6"/>
  <c r="H19" i="6"/>
  <c r="G20" i="6"/>
  <c r="H20" i="6"/>
  <c r="G22" i="6"/>
  <c r="H22" i="6"/>
  <c r="G23" i="6"/>
  <c r="H23" i="6"/>
  <c r="G26" i="6"/>
  <c r="H26" i="6"/>
  <c r="G27" i="6"/>
  <c r="H27" i="6"/>
  <c r="D15" i="6"/>
  <c r="E15" i="6"/>
  <c r="E4" i="6" s="1"/>
  <c r="D4" i="6"/>
  <c r="D28" i="6" s="1"/>
  <c r="C15" i="6"/>
  <c r="C4" i="6" s="1"/>
  <c r="C28" i="6" s="1"/>
  <c r="G21" i="2"/>
  <c r="G19" i="2" s="1"/>
  <c r="H21" i="2"/>
  <c r="H20" i="2"/>
  <c r="G20" i="2"/>
  <c r="H12" i="2"/>
  <c r="G12" i="2"/>
  <c r="H9" i="2"/>
  <c r="G9" i="2"/>
  <c r="H8" i="2"/>
  <c r="H7" i="2" s="1"/>
  <c r="G8" i="2"/>
  <c r="G7" i="2" s="1"/>
  <c r="H4" i="2"/>
  <c r="G4" i="2"/>
  <c r="D6" i="2"/>
  <c r="D19" i="2"/>
  <c r="E19" i="2"/>
  <c r="F19" i="2"/>
  <c r="H19" i="2"/>
  <c r="C19" i="2"/>
  <c r="I19" i="2" s="1"/>
  <c r="D7" i="2"/>
  <c r="E7" i="2"/>
  <c r="C7" i="2"/>
  <c r="I8" i="6"/>
  <c r="J8" i="6"/>
  <c r="I9" i="6"/>
  <c r="J9" i="6"/>
  <c r="I10" i="6"/>
  <c r="J10" i="6"/>
  <c r="I11" i="6"/>
  <c r="J11" i="6"/>
  <c r="I13" i="6"/>
  <c r="J13" i="6"/>
  <c r="I14" i="6"/>
  <c r="J14" i="6"/>
  <c r="J15" i="6"/>
  <c r="I16" i="6"/>
  <c r="J16" i="6"/>
  <c r="I17" i="6"/>
  <c r="J17" i="6"/>
  <c r="I18" i="6"/>
  <c r="J18" i="6"/>
  <c r="I19" i="6"/>
  <c r="J19" i="6"/>
  <c r="I20" i="6"/>
  <c r="J20" i="6"/>
  <c r="I22" i="6"/>
  <c r="J22" i="6"/>
  <c r="I23" i="6"/>
  <c r="J23" i="6"/>
  <c r="I26" i="6"/>
  <c r="J26" i="6"/>
  <c r="I27" i="6"/>
  <c r="J27" i="6"/>
  <c r="I5" i="6"/>
  <c r="J5" i="6"/>
  <c r="J6" i="6"/>
  <c r="I6" i="6"/>
  <c r="I12" i="4"/>
  <c r="J12" i="4"/>
  <c r="I9" i="4"/>
  <c r="J9" i="4"/>
  <c r="J14" i="4"/>
  <c r="I14" i="4"/>
  <c r="J13" i="4"/>
  <c r="I13" i="4"/>
  <c r="J10" i="4"/>
  <c r="I10" i="4"/>
  <c r="I7" i="4"/>
  <c r="J6" i="4"/>
  <c r="I6" i="4"/>
  <c r="J4" i="4"/>
  <c r="I4" i="4"/>
  <c r="I8" i="2"/>
  <c r="J8" i="2"/>
  <c r="I9" i="2"/>
  <c r="J9" i="2"/>
  <c r="I12" i="2"/>
  <c r="J12" i="2"/>
  <c r="I20" i="2"/>
  <c r="J20" i="2"/>
  <c r="I21" i="2"/>
  <c r="J21" i="2"/>
  <c r="I29" i="2"/>
  <c r="J29" i="2"/>
  <c r="L10" i="1"/>
  <c r="M10" i="1"/>
  <c r="N10" i="1"/>
  <c r="L11" i="1"/>
  <c r="M9" i="1"/>
  <c r="N9" i="1"/>
  <c r="L9" i="1"/>
  <c r="L8" i="1" s="1"/>
  <c r="M7" i="1"/>
  <c r="N7" i="1"/>
  <c r="L7" i="1"/>
  <c r="M6" i="1"/>
  <c r="N6" i="1"/>
  <c r="L6" i="1"/>
  <c r="G8" i="1"/>
  <c r="G12" i="1" s="1"/>
  <c r="D4" i="2" s="1"/>
  <c r="D15" i="2" s="1"/>
  <c r="H8" i="1"/>
  <c r="H12" i="1" s="1"/>
  <c r="E4" i="2" s="1"/>
  <c r="I8" i="1"/>
  <c r="I12" i="1" s="1"/>
  <c r="J8" i="1"/>
  <c r="J12" i="1" s="1"/>
  <c r="K8" i="1"/>
  <c r="K12" i="1" s="1"/>
  <c r="F8" i="1"/>
  <c r="F12" i="1" s="1"/>
  <c r="C4" i="2" s="1"/>
  <c r="D28" i="2" l="1"/>
  <c r="D31" i="2" s="1"/>
  <c r="D32" i="2" s="1"/>
  <c r="D16" i="2"/>
  <c r="E28" i="6"/>
  <c r="E6" i="2"/>
  <c r="J7" i="2"/>
  <c r="H15" i="6"/>
  <c r="G7" i="4"/>
  <c r="H11" i="4"/>
  <c r="F11" i="4"/>
  <c r="G11" i="4"/>
  <c r="J7" i="4"/>
  <c r="F4" i="6"/>
  <c r="G4" i="6"/>
  <c r="G28" i="6" s="1"/>
  <c r="H4" i="6"/>
  <c r="H6" i="2" s="1"/>
  <c r="H15" i="2" s="1"/>
  <c r="G6" i="2"/>
  <c r="G15" i="2" s="1"/>
  <c r="J4" i="6"/>
  <c r="E15" i="2"/>
  <c r="I4" i="2"/>
  <c r="J4" i="2"/>
  <c r="G14" i="7"/>
  <c r="C14" i="7"/>
  <c r="H14" i="7"/>
  <c r="F14" i="7"/>
  <c r="D14" i="7"/>
  <c r="I28" i="6"/>
  <c r="J28" i="6"/>
  <c r="J15" i="2"/>
  <c r="I15" i="6"/>
  <c r="I4" i="6"/>
  <c r="C6" i="2"/>
  <c r="I6" i="2" s="1"/>
  <c r="J19" i="2"/>
  <c r="J6" i="2"/>
  <c r="I7" i="2"/>
  <c r="M8" i="1"/>
  <c r="M12" i="1" s="1"/>
  <c r="N8" i="1"/>
  <c r="N12" i="1" s="1"/>
  <c r="L12" i="1"/>
  <c r="D33" i="2" l="1"/>
  <c r="D34" i="2"/>
  <c r="C15" i="2"/>
  <c r="H16" i="2"/>
  <c r="H28" i="2"/>
  <c r="H31" i="2" s="1"/>
  <c r="H32" i="2" s="1"/>
  <c r="H34" i="2" s="1"/>
  <c r="G16" i="2"/>
  <c r="G28" i="2"/>
  <c r="G31" i="2" s="1"/>
  <c r="G32" i="2" s="1"/>
  <c r="G34" i="2" s="1"/>
  <c r="F28" i="6"/>
  <c r="F6" i="2"/>
  <c r="F15" i="2" s="1"/>
  <c r="H28" i="6"/>
  <c r="E16" i="2"/>
  <c r="E28" i="2"/>
  <c r="I15" i="2"/>
  <c r="C28" i="2" l="1"/>
  <c r="C31" i="2" s="1"/>
  <c r="C32" i="2" s="1"/>
  <c r="C16" i="2"/>
  <c r="F16" i="2"/>
  <c r="F28" i="2"/>
  <c r="F31" i="2" s="1"/>
  <c r="F32" i="2" s="1"/>
  <c r="F34" i="2" s="1"/>
  <c r="J16" i="2"/>
  <c r="I16" i="2"/>
  <c r="J28" i="2"/>
  <c r="E31" i="2"/>
  <c r="I28" i="2"/>
  <c r="C33" i="2" l="1"/>
  <c r="C34" i="2"/>
  <c r="E32" i="2"/>
  <c r="I31" i="2"/>
  <c r="J31" i="2"/>
  <c r="E34" i="2" l="1"/>
  <c r="I32" i="2"/>
  <c r="E33" i="2"/>
  <c r="J32" i="2"/>
  <c r="J33" i="2" l="1"/>
  <c r="I33" i="2"/>
</calcChain>
</file>

<file path=xl/sharedStrings.xml><?xml version="1.0" encoding="utf-8"?>
<sst xmlns="http://schemas.openxmlformats.org/spreadsheetml/2006/main" count="312" uniqueCount="242">
  <si>
    <t>2. Основные показатели плана производственной деятельности</t>
  </si>
  <si>
    <t>муниципального предприятия на очередной 2024 год</t>
  </si>
  <si>
    <t>№ п/п</t>
  </si>
  <si>
    <t>Виды деятельности</t>
  </si>
  <si>
    <t>Объем работ, услуг (натуральные показатели)</t>
  </si>
  <si>
    <t>Очередной 2024 год (план)</t>
  </si>
  <si>
    <t xml:space="preserve">Отчет. 
2022 год (факт)
</t>
  </si>
  <si>
    <t xml:space="preserve">Текущий
2023 год (план)
</t>
  </si>
  <si>
    <t>Выручка от реализации товаров, продукции (работ, услуг), тыс. р.</t>
  </si>
  <si>
    <t>Себестоимость проданных товаров, продукции (работ, услуг), тыс. руб.*</t>
  </si>
  <si>
    <t>Прибыль (убыток) от продаж, тыс. руб.</t>
  </si>
  <si>
    <t>18.12. Полиграфическая деятельность (тыс. шт.)</t>
  </si>
  <si>
    <t>Платные услуги в периодических печатных изданиях ( тыс. кв. см.)</t>
  </si>
  <si>
    <t>Публикации гос. учреждений (тыс. кв.см.)</t>
  </si>
  <si>
    <t xml:space="preserve">60.20. Деятельность в области телевизионного вещания
 ( тыс.мин.)
</t>
  </si>
  <si>
    <t>3.1.</t>
  </si>
  <si>
    <t>3.2.</t>
  </si>
  <si>
    <t>ИТОГО:</t>
  </si>
  <si>
    <t>73.12.
Представление в средствах массовой информации, в том числе:</t>
  </si>
  <si>
    <t>-</t>
  </si>
  <si>
    <t>3. Показатели экономической деятельности предприятия</t>
  </si>
  <si>
    <t>Показатели</t>
  </si>
  <si>
    <t xml:space="preserve">Отчетный 2022 год
(факт)
</t>
  </si>
  <si>
    <t>В том числе</t>
  </si>
  <si>
    <t>1 квартал</t>
  </si>
  <si>
    <t>1 полугодие</t>
  </si>
  <si>
    <t>9 месяцев</t>
  </si>
  <si>
    <t>Темп роста, %</t>
  </si>
  <si>
    <t>к отчетному году</t>
  </si>
  <si>
    <t>к текущему году</t>
  </si>
  <si>
    <t>3.3.</t>
  </si>
  <si>
    <t>3.4.</t>
  </si>
  <si>
    <t>3.5.</t>
  </si>
  <si>
    <t>3.6.</t>
  </si>
  <si>
    <t>Выручка от реализации товаров, продукции, работ, услуг, тыс. руб.</t>
  </si>
  <si>
    <t>Доходы от реализации товаров, продукции, работ, услуг, тыс. руб.</t>
  </si>
  <si>
    <t>Себестоимость проданных товаров, продукции, работ, услуг *, тыс. руб.</t>
  </si>
  <si>
    <t>Управленческие расходы, тыс. руб., в том числе:</t>
  </si>
  <si>
    <t>3.4.1.</t>
  </si>
  <si>
    <t>3.4.2.</t>
  </si>
  <si>
    <t>3.4.3.</t>
  </si>
  <si>
    <t>3.4.4.</t>
  </si>
  <si>
    <t>3.4.5.</t>
  </si>
  <si>
    <t>3.4.6.</t>
  </si>
  <si>
    <t>3.4.7.</t>
  </si>
  <si>
    <t>Оплата труда управленческого персонала</t>
  </si>
  <si>
    <t>Страховые взносы</t>
  </si>
  <si>
    <t>Резерв по предстоящим отпускам</t>
  </si>
  <si>
    <t>Амортизация ОС</t>
  </si>
  <si>
    <t>Общехозяйственные нужды</t>
  </si>
  <si>
    <t>Транспортный налог</t>
  </si>
  <si>
    <t>Выплаты по сокращению</t>
  </si>
  <si>
    <t>3.7.</t>
  </si>
  <si>
    <t>3.7.1.</t>
  </si>
  <si>
    <t>3.8.</t>
  </si>
  <si>
    <t xml:space="preserve">Прибыль (убыток) от продаж, 
тыс. руб.
</t>
  </si>
  <si>
    <t>Рентабельность продаж, %</t>
  </si>
  <si>
    <t>Прочие доходы, тыс. руб.: в том числе:</t>
  </si>
  <si>
    <t>Выбытие ОС</t>
  </si>
  <si>
    <t>Прочие расходы, тыс. руб.: в том числе:</t>
  </si>
  <si>
    <t>3.8.1.</t>
  </si>
  <si>
    <t>3.8.2.</t>
  </si>
  <si>
    <t>3.8.3.</t>
  </si>
  <si>
    <t>3.8.4.</t>
  </si>
  <si>
    <t>3.8.5.</t>
  </si>
  <si>
    <t>3.8.6.</t>
  </si>
  <si>
    <t>3.8.7.</t>
  </si>
  <si>
    <t>3.8.8.</t>
  </si>
  <si>
    <t>Полиграфические услуги по изготовлению обязательных экземпляров газеты "Ахтубинская правда" и спецвыпуска</t>
  </si>
  <si>
    <t>Услуги банков</t>
  </si>
  <si>
    <t>Приобретение ОС</t>
  </si>
  <si>
    <t>Списание нереализованных газет</t>
  </si>
  <si>
    <t>Списана безнадежная дебиторская задолженность</t>
  </si>
  <si>
    <t>Доначислен транспортный налог</t>
  </si>
  <si>
    <t>Исполнительский сбор</t>
  </si>
  <si>
    <t>Материальная помощь</t>
  </si>
  <si>
    <t>3.9.</t>
  </si>
  <si>
    <t>Прибыль (убыток) до налогообложения, тыс. руб.</t>
  </si>
  <si>
    <t>Прочее (пени по страховым взносам за 2019г.)</t>
  </si>
  <si>
    <t>Прибыль, остающаяся в распоряжении после уплаты налогов и иных обязательных платежей (чистая прибыль), тыс. руб.</t>
  </si>
  <si>
    <t>Чистая прибыль</t>
  </si>
  <si>
    <t xml:space="preserve">Часть прибыли, подлежащая перечислению собственнику, 
тыс. руб.
</t>
  </si>
  <si>
    <t>Рентабельность общая, %</t>
  </si>
  <si>
    <t>Коэффициент рентабельности производства</t>
  </si>
  <si>
    <t>Коэффициент текущей ликвидности</t>
  </si>
  <si>
    <t>Коэффициент обеспеченности собственными средствами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</si>
  <si>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</si>
  <si>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</si>
  <si>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</si>
  <si>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</si>
  <si>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</si>
  <si>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</si>
  <si>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</si>
  <si>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</si>
  <si>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</si>
  <si>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4. Показатели социальной эффективности деятельности предприятия</t>
  </si>
  <si>
    <t>Наименование показателей</t>
  </si>
  <si>
    <t xml:space="preserve">Среднесписочная численность работников, 
всего (чел.)
</t>
  </si>
  <si>
    <t>в том числе:</t>
  </si>
  <si>
    <t xml:space="preserve"> административно-управленческий персонал</t>
  </si>
  <si>
    <t xml:space="preserve">Заработная плата (без начислений), 
всего (тыс. руб.)
</t>
  </si>
  <si>
    <t>фонд заработной платы по штатному расписанию</t>
  </si>
  <si>
    <t>премии и выплаты</t>
  </si>
  <si>
    <t>Среднемесячная заработная плата на предприятии (тыс. руб./чел.)</t>
  </si>
  <si>
    <t xml:space="preserve">Среднемесячный полный доход руководителя 
(тыс. руб.)
</t>
  </si>
  <si>
    <t xml:space="preserve"> премии</t>
  </si>
  <si>
    <t xml:space="preserve">из него:
заработная плата
</t>
  </si>
  <si>
    <t>Отчисления в резервный фонд</t>
  </si>
  <si>
    <t>Часть прибыли, направляемой на развитие и реконструкцию</t>
  </si>
  <si>
    <t>Часть прибыли, направляемой на социальное развитие</t>
  </si>
  <si>
    <t>Отчисления в иные фонды, созданные на предприятии</t>
  </si>
  <si>
    <t>4.1.</t>
  </si>
  <si>
    <t>4.2.</t>
  </si>
  <si>
    <t>4.3.</t>
  </si>
  <si>
    <t>4.4.</t>
  </si>
  <si>
    <t>5.1.</t>
  </si>
  <si>
    <t>5.2.</t>
  </si>
  <si>
    <t>5.3.</t>
  </si>
  <si>
    <t>5.4.</t>
  </si>
  <si>
    <t>5. Использование прибыли предприятия (тыс. руб.)</t>
  </si>
  <si>
    <t>7. Структура себестоимости проданных товаров, продукции, работ, услуг (тыс. руб.)</t>
  </si>
  <si>
    <t>Статьи затрат</t>
  </si>
  <si>
    <t>Затраты на производство и реализацию услуг (работ, продукции), в том числе:</t>
  </si>
  <si>
    <t>Затраты на оплату труда</t>
  </si>
  <si>
    <t>Сырье, материал, покупные изделия для производства</t>
  </si>
  <si>
    <t>Расходы на приобретение топлива, воды, энергии всех видов, расходуемых на технологические цели</t>
  </si>
  <si>
    <t>Амортизация</t>
  </si>
  <si>
    <t>Текущий ремонт и техническое обслуживание</t>
  </si>
  <si>
    <t>Аренда</t>
  </si>
  <si>
    <t>Коммунальные услуги</t>
  </si>
  <si>
    <t>Услуги связи</t>
  </si>
  <si>
    <t>Прочие расходы (расшифровать)</t>
  </si>
  <si>
    <t>Полиграфические услуги</t>
  </si>
  <si>
    <t>Обслуживание 1 С, установка Контур</t>
  </si>
  <si>
    <t>Услуги по приобретению программы передач</t>
  </si>
  <si>
    <t>Услуги почты</t>
  </si>
  <si>
    <t>Приобретение канц.товаров</t>
  </si>
  <si>
    <t>Отчисления в резерв универсального обслуживания 1,2%</t>
  </si>
  <si>
    <t>Вознаграждение по договорам ГПХ</t>
  </si>
  <si>
    <t>Списание малоценного имущества</t>
  </si>
  <si>
    <t>Услуги интернет-провайдера для обеспечения кабельного вещания</t>
  </si>
  <si>
    <t>Услуги по перевозке(такси)</t>
  </si>
  <si>
    <t>7.1.</t>
  </si>
  <si>
    <t>7.1.1.</t>
  </si>
  <si>
    <t>7.1.2.</t>
  </si>
  <si>
    <t>7.1.10.</t>
  </si>
  <si>
    <t>7.1.3.</t>
  </si>
  <si>
    <t>7.1.4.</t>
  </si>
  <si>
    <t>7.1.5.</t>
  </si>
  <si>
    <t>7.1.6.</t>
  </si>
  <si>
    <t>7.1.7.</t>
  </si>
  <si>
    <t>7.1.8.</t>
  </si>
  <si>
    <t>7.1.9.</t>
  </si>
  <si>
    <t>7.2.</t>
  </si>
  <si>
    <t>7.2.1.</t>
  </si>
  <si>
    <t>7.2.2.</t>
  </si>
  <si>
    <t>7.2.3.</t>
  </si>
  <si>
    <t>7.2.4.</t>
  </si>
  <si>
    <t>7.2.5.</t>
  </si>
  <si>
    <t>7.2.6.</t>
  </si>
  <si>
    <t>7.2.7.</t>
  </si>
  <si>
    <t>7.2.8.</t>
  </si>
  <si>
    <t>7.2.9.</t>
  </si>
  <si>
    <t>7.2.10.</t>
  </si>
  <si>
    <t>7.2.11.</t>
  </si>
  <si>
    <t>7.2.12.</t>
  </si>
  <si>
    <t>8. Платежи в бюджет и внебюджетные фонды (тыс. руб.)</t>
  </si>
  <si>
    <t>Наименование платежа</t>
  </si>
  <si>
    <t xml:space="preserve">Всего налогов, в том числе
</t>
  </si>
  <si>
    <t xml:space="preserve"> Налог на доходы физических лиц</t>
  </si>
  <si>
    <t>Налог, уплачиваемый в связи с применением УСН</t>
  </si>
  <si>
    <t>Пени и штрафы (расшифровать)</t>
  </si>
  <si>
    <t>Страховые взносы, всего, в том числе</t>
  </si>
  <si>
    <t>Пенсионный фонд</t>
  </si>
  <si>
    <t>Фонд социального страхования</t>
  </si>
  <si>
    <t xml:space="preserve">Фонд обязательного медицинского страхования
</t>
  </si>
  <si>
    <t xml:space="preserve">Социальное страхование (взносы на обязательное социальное страхование от несчастных случаев на производстве)
</t>
  </si>
  <si>
    <t>Всего платежей</t>
  </si>
  <si>
    <t>8.1.</t>
  </si>
  <si>
    <t>8.1.1.</t>
  </si>
  <si>
    <t>8.1.2.</t>
  </si>
  <si>
    <t>8.1.3.</t>
  </si>
  <si>
    <t>8.2.</t>
  </si>
  <si>
    <t>8.3.</t>
  </si>
  <si>
    <t>8.3.1.</t>
  </si>
  <si>
    <t>8.3.2.</t>
  </si>
  <si>
    <t>8.3.3.</t>
  </si>
  <si>
    <t>8.3.4.</t>
  </si>
  <si>
    <t>Руководитель предприятия ____________________________ Червоненко Л.В.</t>
  </si>
  <si>
    <t>Главный бухгалтер предприятия __________________________ Молостова Е.В.</t>
  </si>
  <si>
    <t>выручка/(себест продаж+управленч расх+коммерч расх)</t>
  </si>
  <si>
    <t>сумма обор средств/краткоср пассивы</t>
  </si>
  <si>
    <t>сумма собств ср-сумма внеоб активов/сумма оборотных активов</t>
  </si>
  <si>
    <t>2110/(2120+2220+2210)</t>
  </si>
  <si>
    <t>(1200-1230)/(1500-1530)</t>
  </si>
  <si>
    <t>(1300-1100)/1200</t>
  </si>
  <si>
    <t>Налоги и иные обязательные платежи, 
тыс. руб. **</t>
  </si>
  <si>
    <t>ЧИСТАЯ ПРИБЫЛЬ/ДОХОД</t>
  </si>
  <si>
    <t>2400/(2110+2320+2340)</t>
  </si>
  <si>
    <t xml:space="preserve">План (программа) финансово-хозяйственной деятельности </t>
  </si>
  <si>
    <t>муниципального предприятия</t>
  </si>
  <si>
    <t>(наименование предприятия)</t>
  </si>
  <si>
    <t>на 2024 год</t>
  </si>
  <si>
    <t>1. Сведения о муниципальном предприятии</t>
  </si>
  <si>
    <t xml:space="preserve">Полное официальное наименование </t>
  </si>
  <si>
    <t>Муниципальное унитарное предприятие "Типография" муниципального образования "Ахтубинский район"</t>
  </si>
  <si>
    <t>Дата и номер государственной регистрации</t>
  </si>
  <si>
    <t>15.07.1992 № 142</t>
  </si>
  <si>
    <t>Регистрирующий орган</t>
  </si>
  <si>
    <t>Администрация муниципального образования г. Ахтубинск и Ахтубинский район</t>
  </si>
  <si>
    <t>Код по ОКПО, код по ОКВЭД</t>
  </si>
  <si>
    <t>18.11;58.14;47.99.5;58.19;58.11;59.11;59.12;59.13;60.10;60.20;61.10;61.20;</t>
  </si>
  <si>
    <t>73.12;18.12;18.13;18.14;18.20;73.20;95.12;95.21</t>
  </si>
  <si>
    <t>Основной вид деятельности</t>
  </si>
  <si>
    <t>58.14-Издание журналов и периодических изданий</t>
  </si>
  <si>
    <t>Местонахождение</t>
  </si>
  <si>
    <t>416500,Астраханская область, г. Ахтубинск, ул. Фрунзе,69</t>
  </si>
  <si>
    <t>Телефон (факс)</t>
  </si>
  <si>
    <t>8(85141) 3-57-95</t>
  </si>
  <si>
    <t>Адрес электронной почты</t>
  </si>
  <si>
    <t>atv_centr1@mail.ru</t>
  </si>
  <si>
    <t>Должность и Ф.И.О. руководителя предприятия</t>
  </si>
  <si>
    <t>Директор-Червоненко Лариса Владимировна</t>
  </si>
  <si>
    <t>Должность и Ф.И.О. должностного лица, заключившего с руководителем трудовой договор</t>
  </si>
  <si>
    <t>Глава муниципального образования "Ахтубинский район" Михед Владимир Васильевич</t>
  </si>
  <si>
    <t>Срок действия трудового договора: начало - окончание</t>
  </si>
  <si>
    <t>11.09.2023 г.</t>
  </si>
  <si>
    <t>Размер уставного фонда предприятия, тыс. руб.</t>
  </si>
  <si>
    <t>Виды деятельности предприятия, направленные на решение социальных задач, в том числе на реализацию социально значимой продукции (работ, услуг)</t>
  </si>
  <si>
    <t>Печать бланков для муниципальных предприятий, информирование населения о социально-экономической, общественно-политической, культурной жизни района</t>
  </si>
  <si>
    <t>Виды деятельности предприятия, соответствующие компетенции органов местного самоуправления согласно Федеральному закону от 06.10.2003 № 131-ФЗ «Об общих принципах организации местного самоуправления в Российской Федерации»</t>
  </si>
  <si>
    <t>18.11 – Печатание газет</t>
  </si>
  <si>
    <t>58.11 – Издание газет</t>
  </si>
  <si>
    <t xml:space="preserve">                                                УТВЕРЖДЕН</t>
  </si>
  <si>
    <t xml:space="preserve">                                                распоряжением администрации</t>
  </si>
  <si>
    <t xml:space="preserve">                                                муниципального образования</t>
  </si>
  <si>
    <t xml:space="preserve">                                                "Ахтубинский муниципальный район</t>
  </si>
  <si>
    <t xml:space="preserve">                                                Астраханской области"</t>
  </si>
  <si>
    <t>Платные услуги в области телевизионного вещания                           ( тыс. мин.)</t>
  </si>
  <si>
    <t>Верно:</t>
  </si>
  <si>
    <t>муниципального унитарного предприятия "Типография" МО "Ахтубинский район"</t>
  </si>
  <si>
    <t xml:space="preserve">                                                от 25.01.2024 № 18-р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</si>
</sst>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16" fontId="9" fillId="0" borderId="1" xfId="0" applyNumberFormat="1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6" fillId="0" borderId="8" xfId="1" applyFont="1" applyBorder="1" applyAlignment="1" applyProtection="1">
      <alignment horizontal="center" vertical="top" wrapText="1"/>
    </xf>
    <xf numFmtId="0" fontId="6" fillId="0" borderId="9" xfId="1" applyFont="1" applyBorder="1" applyAlignment="1" applyProtection="1">
      <alignment horizontal="center" vertical="top" wrapText="1"/>
    </xf>
    <xf numFmtId="0" fontId="7" fillId="0" borderId="8" xfId="1" applyFont="1" applyBorder="1" applyAlignment="1" applyProtection="1">
      <alignment horizontal="center" vertical="top" wrapText="1"/>
    </xf>
    <xf numFmtId="0" fontId="7" fillId="0" borderId="9" xfId="1" applyFont="1" applyBorder="1" applyAlignment="1" applyProtection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338DE46F8943427756106E3EE1A75E2C21EB0AFB657EFF2CD3F445F762hEj4H" TargetMode="External"/><Relationship Id="rId1" Type="http://schemas.openxmlformats.org/officeDocument/2006/relationships/hyperlink" Target="consultantplus://offline/ref=338DE46F8943427756106E3EE1A75E2C21EB04F06270FF2CD3F445F762E41438220DD4CE6738258Ah5jD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view="pageBreakPreview" zoomScale="120" zoomScaleSheetLayoutView="120" workbookViewId="0">
      <selection activeCell="B17" sqref="B17"/>
    </sheetView>
  </sheetViews>
  <sheetFormatPr defaultRowHeight="15" x14ac:dyDescent="0.25"/>
  <cols>
    <col min="1" max="1" width="63.42578125" customWidth="1"/>
    <col min="2" max="2" width="67" customWidth="1"/>
  </cols>
  <sheetData>
    <row r="1" spans="1:2" ht="13.5" customHeight="1" x14ac:dyDescent="0.25">
      <c r="B1" s="12" t="s">
        <v>233</v>
      </c>
    </row>
    <row r="2" spans="1:2" ht="11.25" customHeight="1" x14ac:dyDescent="0.25">
      <c r="B2" s="11" t="s">
        <v>234</v>
      </c>
    </row>
    <row r="3" spans="1:2" ht="12" customHeight="1" x14ac:dyDescent="0.25">
      <c r="B3" s="11" t="s">
        <v>235</v>
      </c>
    </row>
    <row r="4" spans="1:2" ht="14.25" customHeight="1" x14ac:dyDescent="0.25">
      <c r="B4" s="11" t="s">
        <v>236</v>
      </c>
    </row>
    <row r="5" spans="1:2" ht="12" customHeight="1" x14ac:dyDescent="0.25">
      <c r="B5" s="11" t="s">
        <v>237</v>
      </c>
    </row>
    <row r="6" spans="1:2" ht="11.25" customHeight="1" x14ac:dyDescent="0.25">
      <c r="B6" s="11" t="s">
        <v>241</v>
      </c>
    </row>
    <row r="7" spans="1:2" ht="25.5" customHeight="1" x14ac:dyDescent="0.25">
      <c r="A7" s="30" t="s">
        <v>199</v>
      </c>
      <c r="B7" s="30"/>
    </row>
    <row r="8" spans="1:2" ht="12" customHeight="1" x14ac:dyDescent="0.25">
      <c r="A8" s="30" t="s">
        <v>200</v>
      </c>
      <c r="B8" s="30"/>
    </row>
    <row r="9" spans="1:2" ht="12.75" customHeight="1" x14ac:dyDescent="0.25">
      <c r="A9" s="30" t="s">
        <v>240</v>
      </c>
      <c r="B9" s="30"/>
    </row>
    <row r="10" spans="1:2" ht="12" customHeight="1" x14ac:dyDescent="0.25">
      <c r="A10" s="30" t="s">
        <v>201</v>
      </c>
      <c r="B10" s="30"/>
    </row>
    <row r="11" spans="1:2" ht="12.75" customHeight="1" x14ac:dyDescent="0.25">
      <c r="A11" s="30" t="s">
        <v>202</v>
      </c>
      <c r="B11" s="30"/>
    </row>
    <row r="12" spans="1:2" ht="15.75" thickBot="1" x14ac:dyDescent="0.3">
      <c r="A12" s="31" t="s">
        <v>203</v>
      </c>
      <c r="B12" s="31"/>
    </row>
    <row r="13" spans="1:2" x14ac:dyDescent="0.25">
      <c r="A13" s="7" t="s">
        <v>204</v>
      </c>
      <c r="B13" s="24" t="s">
        <v>205</v>
      </c>
    </row>
    <row r="14" spans="1:2" ht="12" customHeight="1" thickBot="1" x14ac:dyDescent="0.3">
      <c r="A14" s="8" t="s">
        <v>200</v>
      </c>
      <c r="B14" s="25"/>
    </row>
    <row r="15" spans="1:2" ht="15.75" thickBot="1" x14ac:dyDescent="0.3">
      <c r="A15" s="8" t="s">
        <v>206</v>
      </c>
      <c r="B15" s="9" t="s">
        <v>207</v>
      </c>
    </row>
    <row r="16" spans="1:2" ht="15.75" thickBot="1" x14ac:dyDescent="0.3">
      <c r="A16" s="8" t="s">
        <v>208</v>
      </c>
      <c r="B16" s="9" t="s">
        <v>209</v>
      </c>
    </row>
    <row r="17" spans="1:2" x14ac:dyDescent="0.25">
      <c r="A17" s="26" t="s">
        <v>210</v>
      </c>
      <c r="B17" s="10" t="s">
        <v>211</v>
      </c>
    </row>
    <row r="18" spans="1:2" ht="15.75" thickBot="1" x14ac:dyDescent="0.3">
      <c r="A18" s="27"/>
      <c r="B18" s="9" t="s">
        <v>212</v>
      </c>
    </row>
    <row r="19" spans="1:2" ht="15.75" thickBot="1" x14ac:dyDescent="0.3">
      <c r="A19" s="8" t="s">
        <v>213</v>
      </c>
      <c r="B19" s="9" t="s">
        <v>214</v>
      </c>
    </row>
    <row r="20" spans="1:2" ht="15.75" thickBot="1" x14ac:dyDescent="0.3">
      <c r="A20" s="8" t="s">
        <v>215</v>
      </c>
      <c r="B20" s="9" t="s">
        <v>216</v>
      </c>
    </row>
    <row r="21" spans="1:2" ht="15.75" thickBot="1" x14ac:dyDescent="0.3">
      <c r="A21" s="8" t="s">
        <v>217</v>
      </c>
      <c r="B21" s="9" t="s">
        <v>218</v>
      </c>
    </row>
    <row r="22" spans="1:2" ht="15.75" thickBot="1" x14ac:dyDescent="0.3">
      <c r="A22" s="8" t="s">
        <v>219</v>
      </c>
      <c r="B22" s="9" t="s">
        <v>220</v>
      </c>
    </row>
    <row r="23" spans="1:2" ht="15.75" thickBot="1" x14ac:dyDescent="0.3">
      <c r="A23" s="8" t="s">
        <v>221</v>
      </c>
      <c r="B23" s="9" t="s">
        <v>222</v>
      </c>
    </row>
    <row r="24" spans="1:2" ht="24.75" thickBot="1" x14ac:dyDescent="0.3">
      <c r="A24" s="8" t="s">
        <v>223</v>
      </c>
      <c r="B24" s="9" t="s">
        <v>224</v>
      </c>
    </row>
    <row r="25" spans="1:2" ht="15.75" thickBot="1" x14ac:dyDescent="0.3">
      <c r="A25" s="8" t="s">
        <v>225</v>
      </c>
      <c r="B25" s="9" t="s">
        <v>226</v>
      </c>
    </row>
    <row r="26" spans="1:2" ht="15.75" thickBot="1" x14ac:dyDescent="0.3">
      <c r="A26" s="8" t="s">
        <v>227</v>
      </c>
      <c r="B26" s="9" t="s">
        <v>19</v>
      </c>
    </row>
    <row r="27" spans="1:2" ht="25.5" customHeight="1" thickBot="1" x14ac:dyDescent="0.3">
      <c r="A27" s="8" t="s">
        <v>228</v>
      </c>
      <c r="B27" s="9" t="s">
        <v>229</v>
      </c>
    </row>
    <row r="28" spans="1:2" ht="41.25" customHeight="1" x14ac:dyDescent="0.25">
      <c r="A28" s="28" t="s">
        <v>230</v>
      </c>
      <c r="B28" s="10" t="s">
        <v>231</v>
      </c>
    </row>
    <row r="29" spans="1:2" ht="12.75" customHeight="1" thickBot="1" x14ac:dyDescent="0.3">
      <c r="A29" s="29"/>
      <c r="B29" s="9" t="s">
        <v>232</v>
      </c>
    </row>
    <row r="30" spans="1:2" ht="15.75" x14ac:dyDescent="0.25">
      <c r="A30" s="6"/>
    </row>
  </sheetData>
  <mergeCells count="9">
    <mergeCell ref="B13:B14"/>
    <mergeCell ref="A17:A18"/>
    <mergeCell ref="A28:A29"/>
    <mergeCell ref="A7:B7"/>
    <mergeCell ref="A8:B8"/>
    <mergeCell ref="A9:B9"/>
    <mergeCell ref="A10:B10"/>
    <mergeCell ref="A11:B11"/>
    <mergeCell ref="A12:B12"/>
  </mergeCells>
  <hyperlinks>
    <hyperlink ref="A17" r:id="rId1" display="consultantplus://offline/ref=338DE46F8943427756106E3EE1A75E2C21EB04F06270FF2CD3F445F762E41438220DD4CE6738258Ah5jDH"/>
    <hyperlink ref="A28" r:id="rId2" display="consultantplus://offline/ref=338DE46F8943427756106E3EE1A75E2C21EB0AFB657EFF2CD3F445F762hEj4H"/>
  </hyperlinks>
  <pageMargins left="0.7" right="0.7" top="0.75" bottom="0.75" header="0.3" footer="0.3"/>
  <pageSetup paperSize="9" scale="98" orientation="landscape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view="pageBreakPreview" zoomScaleSheetLayoutView="100" workbookViewId="0">
      <selection activeCell="I7" sqref="I7"/>
    </sheetView>
  </sheetViews>
  <sheetFormatPr defaultRowHeight="15" x14ac:dyDescent="0.25"/>
  <cols>
    <col min="1" max="1" width="4.42578125" style="1" customWidth="1"/>
    <col min="2" max="2" width="26" style="1" customWidth="1"/>
    <col min="3" max="3" width="8.140625" style="1" customWidth="1"/>
    <col min="4" max="4" width="8.5703125" style="1" customWidth="1"/>
    <col min="5" max="5" width="9.7109375" style="1" customWidth="1"/>
    <col min="6" max="6" width="8" style="1" customWidth="1"/>
    <col min="7" max="7" width="8.42578125" style="1" customWidth="1"/>
    <col min="8" max="8" width="9.5703125" style="1" customWidth="1"/>
    <col min="9" max="9" width="8" style="1" customWidth="1"/>
    <col min="10" max="10" width="9.140625" style="1"/>
    <col min="11" max="11" width="9.7109375" style="1" customWidth="1"/>
    <col min="12" max="12" width="8" style="1" customWidth="1"/>
    <col min="13" max="13" width="8.42578125" style="1" customWidth="1"/>
    <col min="14" max="14" width="10.140625" style="1" customWidth="1"/>
    <col min="15" max="16384" width="9.140625" style="1"/>
  </cols>
  <sheetData>
    <row r="1" spans="1:14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4"/>
    </row>
    <row r="2" spans="1:14" ht="20.25" customHeight="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14"/>
    </row>
    <row r="3" spans="1:14" ht="42.75" customHeight="1" x14ac:dyDescent="0.25">
      <c r="A3" s="32" t="s">
        <v>2</v>
      </c>
      <c r="B3" s="32" t="s">
        <v>3</v>
      </c>
      <c r="C3" s="37" t="s">
        <v>4</v>
      </c>
      <c r="D3" s="38"/>
      <c r="E3" s="39"/>
      <c r="F3" s="37" t="s">
        <v>8</v>
      </c>
      <c r="G3" s="38"/>
      <c r="H3" s="39"/>
      <c r="I3" s="37" t="s">
        <v>9</v>
      </c>
      <c r="J3" s="38"/>
      <c r="K3" s="39"/>
      <c r="L3" s="37" t="s">
        <v>10</v>
      </c>
      <c r="M3" s="38"/>
      <c r="N3" s="39"/>
    </row>
    <row r="4" spans="1:14" ht="51" x14ac:dyDescent="0.25">
      <c r="A4" s="33"/>
      <c r="B4" s="33"/>
      <c r="C4" s="13" t="s">
        <v>6</v>
      </c>
      <c r="D4" s="13" t="s">
        <v>7</v>
      </c>
      <c r="E4" s="13" t="s">
        <v>5</v>
      </c>
      <c r="F4" s="13" t="s">
        <v>6</v>
      </c>
      <c r="G4" s="13" t="s">
        <v>7</v>
      </c>
      <c r="H4" s="13" t="s">
        <v>5</v>
      </c>
      <c r="I4" s="13" t="s">
        <v>6</v>
      </c>
      <c r="J4" s="13" t="s">
        <v>7</v>
      </c>
      <c r="K4" s="13" t="s">
        <v>5</v>
      </c>
      <c r="L4" s="13" t="s">
        <v>6</v>
      </c>
      <c r="M4" s="13" t="s">
        <v>7</v>
      </c>
      <c r="N4" s="13" t="s">
        <v>5</v>
      </c>
    </row>
    <row r="5" spans="1:14" x14ac:dyDescent="0.25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  <c r="L5" s="15">
        <v>12</v>
      </c>
      <c r="M5" s="15">
        <v>13</v>
      </c>
      <c r="N5" s="15">
        <v>14</v>
      </c>
    </row>
    <row r="6" spans="1:14" ht="25.5" x14ac:dyDescent="0.25">
      <c r="A6" s="15">
        <v>1</v>
      </c>
      <c r="B6" s="13" t="s">
        <v>11</v>
      </c>
      <c r="C6" s="16">
        <v>182</v>
      </c>
      <c r="D6" s="16">
        <v>200</v>
      </c>
      <c r="E6" s="17">
        <v>220</v>
      </c>
      <c r="F6" s="17">
        <v>3777</v>
      </c>
      <c r="G6" s="17">
        <v>3500</v>
      </c>
      <c r="H6" s="17">
        <v>3900</v>
      </c>
      <c r="I6" s="17">
        <v>1683</v>
      </c>
      <c r="J6" s="17">
        <v>1717.2</v>
      </c>
      <c r="K6" s="17">
        <v>1945.8</v>
      </c>
      <c r="L6" s="16">
        <f>F6-I6</f>
        <v>2094</v>
      </c>
      <c r="M6" s="16">
        <f t="shared" ref="M6:N6" si="0">G6-J6</f>
        <v>1782.8</v>
      </c>
      <c r="N6" s="16">
        <f t="shared" si="0"/>
        <v>1954.2</v>
      </c>
    </row>
    <row r="7" spans="1:14" ht="49.5" customHeight="1" x14ac:dyDescent="0.25">
      <c r="A7" s="15">
        <v>2</v>
      </c>
      <c r="B7" s="13" t="s">
        <v>14</v>
      </c>
      <c r="C7" s="15">
        <v>30.4</v>
      </c>
      <c r="D7" s="16">
        <v>30.4</v>
      </c>
      <c r="E7" s="18">
        <v>30.4</v>
      </c>
      <c r="F7" s="17">
        <v>2688.3</v>
      </c>
      <c r="G7" s="17">
        <v>2000</v>
      </c>
      <c r="H7" s="17">
        <v>2000</v>
      </c>
      <c r="I7" s="17">
        <v>3722</v>
      </c>
      <c r="J7" s="17">
        <v>4029.6</v>
      </c>
      <c r="K7" s="17">
        <v>4029.6</v>
      </c>
      <c r="L7" s="16">
        <f>F7-I7</f>
        <v>-1033.6999999999998</v>
      </c>
      <c r="M7" s="16">
        <f t="shared" ref="M7" si="1">G7-J7</f>
        <v>-2029.6</v>
      </c>
      <c r="N7" s="16">
        <f t="shared" ref="N7" si="2">H7-K7</f>
        <v>-2029.6</v>
      </c>
    </row>
    <row r="8" spans="1:14" ht="66" customHeight="1" x14ac:dyDescent="0.25">
      <c r="A8" s="15">
        <v>3</v>
      </c>
      <c r="B8" s="13" t="s">
        <v>18</v>
      </c>
      <c r="C8" s="15" t="s">
        <v>19</v>
      </c>
      <c r="D8" s="16" t="s">
        <v>19</v>
      </c>
      <c r="E8" s="18" t="s">
        <v>19</v>
      </c>
      <c r="F8" s="17">
        <f>F9+F10</f>
        <v>2661.6</v>
      </c>
      <c r="G8" s="17">
        <f t="shared" ref="G8:N8" si="3">G9+G10</f>
        <v>3900</v>
      </c>
      <c r="H8" s="17">
        <f t="shared" si="3"/>
        <v>3900</v>
      </c>
      <c r="I8" s="17">
        <f t="shared" si="3"/>
        <v>1531.3</v>
      </c>
      <c r="J8" s="17">
        <f t="shared" si="3"/>
        <v>1642.1</v>
      </c>
      <c r="K8" s="17">
        <f t="shared" si="3"/>
        <v>1642.1</v>
      </c>
      <c r="L8" s="16">
        <f t="shared" si="3"/>
        <v>1130.3000000000002</v>
      </c>
      <c r="M8" s="16">
        <f t="shared" si="3"/>
        <v>2257.9</v>
      </c>
      <c r="N8" s="16">
        <f t="shared" si="3"/>
        <v>2257.9</v>
      </c>
    </row>
    <row r="9" spans="1:14" ht="50.25" customHeight="1" x14ac:dyDescent="0.25">
      <c r="A9" s="15" t="s">
        <v>15</v>
      </c>
      <c r="B9" s="13" t="s">
        <v>12</v>
      </c>
      <c r="C9" s="16">
        <v>652</v>
      </c>
      <c r="D9" s="16">
        <v>719</v>
      </c>
      <c r="E9" s="17">
        <v>719</v>
      </c>
      <c r="F9" s="17">
        <v>2473.4</v>
      </c>
      <c r="G9" s="17">
        <v>3500</v>
      </c>
      <c r="H9" s="17">
        <v>3500</v>
      </c>
      <c r="I9" s="17">
        <v>1251.3</v>
      </c>
      <c r="J9" s="17">
        <v>874.5</v>
      </c>
      <c r="K9" s="17">
        <v>874.5</v>
      </c>
      <c r="L9" s="16">
        <f>F9-I9</f>
        <v>1222.1000000000001</v>
      </c>
      <c r="M9" s="16">
        <f t="shared" ref="M9:N9" si="4">G9-J9</f>
        <v>2625.5</v>
      </c>
      <c r="N9" s="16">
        <f t="shared" si="4"/>
        <v>2625.5</v>
      </c>
    </row>
    <row r="10" spans="1:14" ht="54.75" customHeight="1" x14ac:dyDescent="0.25">
      <c r="A10" s="19" t="s">
        <v>16</v>
      </c>
      <c r="B10" s="13" t="s">
        <v>238</v>
      </c>
      <c r="C10" s="15">
        <v>0.78</v>
      </c>
      <c r="D10" s="15">
        <v>0.78</v>
      </c>
      <c r="E10" s="18">
        <v>0.78</v>
      </c>
      <c r="F10" s="17">
        <v>188.2</v>
      </c>
      <c r="G10" s="17">
        <v>400</v>
      </c>
      <c r="H10" s="17">
        <v>400</v>
      </c>
      <c r="I10" s="17">
        <v>280</v>
      </c>
      <c r="J10" s="17">
        <v>767.6</v>
      </c>
      <c r="K10" s="17">
        <v>767.6</v>
      </c>
      <c r="L10" s="16">
        <f t="shared" ref="L10:L11" si="5">F10-I10</f>
        <v>-91.800000000000011</v>
      </c>
      <c r="M10" s="16">
        <f t="shared" ref="M10" si="6">G10-J10</f>
        <v>-367.6</v>
      </c>
      <c r="N10" s="16">
        <f t="shared" ref="N10" si="7">H10-K10</f>
        <v>-367.6</v>
      </c>
    </row>
    <row r="11" spans="1:14" ht="42" customHeight="1" x14ac:dyDescent="0.25">
      <c r="A11" s="15">
        <v>4</v>
      </c>
      <c r="B11" s="13" t="s">
        <v>13</v>
      </c>
      <c r="C11" s="15">
        <v>294.2</v>
      </c>
      <c r="D11" s="15">
        <v>312.60000000000002</v>
      </c>
      <c r="E11" s="18">
        <v>312.60000000000002</v>
      </c>
      <c r="F11" s="18">
        <v>1044.5999999999999</v>
      </c>
      <c r="G11" s="18">
        <v>1109.7</v>
      </c>
      <c r="H11" s="18">
        <v>1109.7</v>
      </c>
      <c r="I11" s="18">
        <v>536.70000000000005</v>
      </c>
      <c r="J11" s="18">
        <v>1109.7</v>
      </c>
      <c r="K11" s="18">
        <v>1109.7</v>
      </c>
      <c r="L11" s="16">
        <f t="shared" si="5"/>
        <v>507.89999999999986</v>
      </c>
      <c r="M11" s="16"/>
      <c r="N11" s="16"/>
    </row>
    <row r="12" spans="1:14" x14ac:dyDescent="0.25">
      <c r="A12" s="34" t="s">
        <v>17</v>
      </c>
      <c r="B12" s="34"/>
      <c r="C12" s="15" t="s">
        <v>19</v>
      </c>
      <c r="D12" s="15" t="s">
        <v>19</v>
      </c>
      <c r="E12" s="18" t="s">
        <v>19</v>
      </c>
      <c r="F12" s="18">
        <f>F6+F7+F8+F11</f>
        <v>10171.5</v>
      </c>
      <c r="G12" s="18">
        <f t="shared" ref="G12:N12" si="8">G6+G7+G8+G11</f>
        <v>10509.7</v>
      </c>
      <c r="H12" s="18">
        <f t="shared" si="8"/>
        <v>10909.7</v>
      </c>
      <c r="I12" s="17">
        <f t="shared" si="8"/>
        <v>7473</v>
      </c>
      <c r="J12" s="18">
        <f t="shared" si="8"/>
        <v>8498.6</v>
      </c>
      <c r="K12" s="18">
        <f t="shared" si="8"/>
        <v>8727.2000000000007</v>
      </c>
      <c r="L12" s="15">
        <f t="shared" si="8"/>
        <v>2698.5</v>
      </c>
      <c r="M12" s="15">
        <f t="shared" si="8"/>
        <v>2011.1000000000001</v>
      </c>
      <c r="N12" s="15">
        <f t="shared" si="8"/>
        <v>2182.5</v>
      </c>
    </row>
  </sheetData>
  <mergeCells count="9">
    <mergeCell ref="B3:B4"/>
    <mergeCell ref="A12:B12"/>
    <mergeCell ref="A1:M1"/>
    <mergeCell ref="A2:M2"/>
    <mergeCell ref="C3:E3"/>
    <mergeCell ref="F3:H3"/>
    <mergeCell ref="I3:K3"/>
    <mergeCell ref="L3:N3"/>
    <mergeCell ref="A3:A4"/>
  </mergeCells>
  <pageMargins left="0.59055118110236227" right="0.39370078740157483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zoomScaleSheetLayoutView="100" workbookViewId="0">
      <selection activeCell="B31" sqref="B31"/>
    </sheetView>
  </sheetViews>
  <sheetFormatPr defaultRowHeight="15" x14ac:dyDescent="0.25"/>
  <cols>
    <col min="1" max="1" width="4.7109375" customWidth="1"/>
    <col min="2" max="2" width="34.85546875" customWidth="1"/>
    <col min="3" max="3" width="11" customWidth="1"/>
    <col min="4" max="4" width="10.7109375" customWidth="1"/>
    <col min="5" max="5" width="10.85546875" customWidth="1"/>
    <col min="6" max="6" width="12.28515625" customWidth="1"/>
    <col min="7" max="7" width="11.85546875" customWidth="1"/>
    <col min="8" max="8" width="12.42578125" customWidth="1"/>
    <col min="9" max="9" width="14.140625" customWidth="1"/>
    <col min="10" max="10" width="13.28515625" customWidth="1"/>
  </cols>
  <sheetData>
    <row r="1" spans="1:10" ht="33" customHeight="1" x14ac:dyDescent="0.25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48" customHeight="1" x14ac:dyDescent="0.25">
      <c r="A2" s="32" t="s">
        <v>2</v>
      </c>
      <c r="B2" s="32" t="s">
        <v>21</v>
      </c>
      <c r="C2" s="32" t="s">
        <v>22</v>
      </c>
      <c r="D2" s="32" t="s">
        <v>7</v>
      </c>
      <c r="E2" s="32" t="s">
        <v>5</v>
      </c>
      <c r="F2" s="37" t="s">
        <v>23</v>
      </c>
      <c r="G2" s="38"/>
      <c r="H2" s="39"/>
      <c r="I2" s="37" t="s">
        <v>27</v>
      </c>
      <c r="J2" s="39"/>
    </row>
    <row r="3" spans="1:10" ht="25.5" x14ac:dyDescent="0.25">
      <c r="A3" s="33"/>
      <c r="B3" s="33"/>
      <c r="C3" s="33"/>
      <c r="D3" s="33"/>
      <c r="E3" s="33"/>
      <c r="F3" s="13" t="s">
        <v>24</v>
      </c>
      <c r="G3" s="13" t="s">
        <v>25</v>
      </c>
      <c r="H3" s="13" t="s">
        <v>26</v>
      </c>
      <c r="I3" s="13" t="s">
        <v>28</v>
      </c>
      <c r="J3" s="13" t="s">
        <v>29</v>
      </c>
    </row>
    <row r="4" spans="1:10" s="2" customFormat="1" ht="34.5" customHeight="1" x14ac:dyDescent="0.25">
      <c r="A4" s="19" t="s">
        <v>15</v>
      </c>
      <c r="B4" s="13" t="s">
        <v>34</v>
      </c>
      <c r="C4" s="16">
        <f>т.2!F12</f>
        <v>10171.5</v>
      </c>
      <c r="D4" s="16">
        <f>т.2!G12</f>
        <v>10509.7</v>
      </c>
      <c r="E4" s="16">
        <f>т.2!H12</f>
        <v>10909.7</v>
      </c>
      <c r="F4" s="16">
        <v>2727</v>
      </c>
      <c r="G4" s="16">
        <f>F4*2</f>
        <v>5454</v>
      </c>
      <c r="H4" s="16">
        <f>F4*3</f>
        <v>8181</v>
      </c>
      <c r="I4" s="16">
        <f>E4/C4*100</f>
        <v>107.25753330383915</v>
      </c>
      <c r="J4" s="16">
        <f>E4/D4*100</f>
        <v>103.80600778328592</v>
      </c>
    </row>
    <row r="5" spans="1:10" ht="27.75" customHeight="1" x14ac:dyDescent="0.25">
      <c r="A5" s="15" t="s">
        <v>16</v>
      </c>
      <c r="B5" s="13" t="s">
        <v>35</v>
      </c>
      <c r="C5" s="16"/>
      <c r="D5" s="16"/>
      <c r="E5" s="16"/>
      <c r="F5" s="16"/>
      <c r="G5" s="16"/>
      <c r="H5" s="16"/>
      <c r="I5" s="16"/>
      <c r="J5" s="16"/>
    </row>
    <row r="6" spans="1:10" s="2" customFormat="1" ht="29.25" customHeight="1" x14ac:dyDescent="0.25">
      <c r="A6" s="15" t="s">
        <v>30</v>
      </c>
      <c r="B6" s="20" t="s">
        <v>36</v>
      </c>
      <c r="C6" s="16">
        <f>т.7!C4</f>
        <v>7472.9999999999991</v>
      </c>
      <c r="D6" s="16">
        <f>т.7!D4</f>
        <v>8498.6</v>
      </c>
      <c r="E6" s="16">
        <f>т.7!E4</f>
        <v>8727.2000000000007</v>
      </c>
      <c r="F6" s="16">
        <f>т.7!F4</f>
        <v>2180.5</v>
      </c>
      <c r="G6" s="16">
        <f>т.7!G4</f>
        <v>4328</v>
      </c>
      <c r="H6" s="16">
        <f>т.7!H4</f>
        <v>6404.5</v>
      </c>
      <c r="I6" s="16">
        <f t="shared" ref="I6:I33" si="0">E6/C6*100</f>
        <v>116.78308577545835</v>
      </c>
      <c r="J6" s="16">
        <f t="shared" ref="J6:J33" si="1">E6/D6*100</f>
        <v>102.68985479961405</v>
      </c>
    </row>
    <row r="7" spans="1:10" s="3" customFormat="1" ht="25.5" x14ac:dyDescent="0.25">
      <c r="A7" s="15" t="s">
        <v>31</v>
      </c>
      <c r="B7" s="13" t="s">
        <v>37</v>
      </c>
      <c r="C7" s="16">
        <f>C8+C9+C10+C11+C12+C13+C14</f>
        <v>1787</v>
      </c>
      <c r="D7" s="16">
        <f t="shared" ref="D7:H7" si="2">D8+D9+D10+D11+D12+D13+D14</f>
        <v>1447.6</v>
      </c>
      <c r="E7" s="16">
        <f t="shared" si="2"/>
        <v>1564.8</v>
      </c>
      <c r="F7" s="16">
        <f t="shared" si="2"/>
        <v>391.5</v>
      </c>
      <c r="G7" s="16">
        <f t="shared" si="2"/>
        <v>783</v>
      </c>
      <c r="H7" s="16">
        <f t="shared" si="2"/>
        <v>1174.5</v>
      </c>
      <c r="I7" s="16">
        <f t="shared" si="0"/>
        <v>87.565752658086168</v>
      </c>
      <c r="J7" s="16">
        <f t="shared" si="1"/>
        <v>108.09615915998896</v>
      </c>
    </row>
    <row r="8" spans="1:10" ht="23.25" customHeight="1" x14ac:dyDescent="0.25">
      <c r="A8" s="19" t="s">
        <v>38</v>
      </c>
      <c r="B8" s="13" t="s">
        <v>45</v>
      </c>
      <c r="C8" s="16">
        <v>1327.5</v>
      </c>
      <c r="D8" s="16">
        <v>1076.5</v>
      </c>
      <c r="E8" s="16">
        <v>1166.5</v>
      </c>
      <c r="F8" s="16">
        <v>292</v>
      </c>
      <c r="G8" s="16">
        <f t="shared" ref="G8:G12" si="3">F8*2</f>
        <v>584</v>
      </c>
      <c r="H8" s="16">
        <f t="shared" ref="H8:H12" si="4">F8*3</f>
        <v>876</v>
      </c>
      <c r="I8" s="16">
        <f t="shared" si="0"/>
        <v>87.871939736346519</v>
      </c>
      <c r="J8" s="16">
        <f t="shared" si="1"/>
        <v>108.36042731072921</v>
      </c>
    </row>
    <row r="9" spans="1:10" x14ac:dyDescent="0.25">
      <c r="A9" s="15" t="s">
        <v>39</v>
      </c>
      <c r="B9" s="13" t="s">
        <v>46</v>
      </c>
      <c r="C9" s="16">
        <v>400.9</v>
      </c>
      <c r="D9" s="16">
        <v>325.10000000000002</v>
      </c>
      <c r="E9" s="16">
        <v>352.3</v>
      </c>
      <c r="F9" s="16">
        <v>88</v>
      </c>
      <c r="G9" s="16">
        <f t="shared" si="3"/>
        <v>176</v>
      </c>
      <c r="H9" s="16">
        <f t="shared" si="4"/>
        <v>264</v>
      </c>
      <c r="I9" s="16">
        <f t="shared" si="0"/>
        <v>87.877276128710406</v>
      </c>
      <c r="J9" s="16">
        <f t="shared" si="1"/>
        <v>108.36665641341125</v>
      </c>
    </row>
    <row r="10" spans="1:10" x14ac:dyDescent="0.25">
      <c r="A10" s="15" t="s">
        <v>40</v>
      </c>
      <c r="B10" s="13" t="s">
        <v>47</v>
      </c>
      <c r="C10" s="16">
        <v>20.8</v>
      </c>
      <c r="D10" s="16"/>
      <c r="E10" s="16"/>
      <c r="F10" s="16"/>
      <c r="G10" s="16"/>
      <c r="H10" s="16"/>
      <c r="I10" s="16"/>
      <c r="J10" s="16"/>
    </row>
    <row r="11" spans="1:10" x14ac:dyDescent="0.25">
      <c r="A11" s="15" t="s">
        <v>41</v>
      </c>
      <c r="B11" s="13" t="s">
        <v>48</v>
      </c>
      <c r="C11" s="16"/>
      <c r="D11" s="16"/>
      <c r="E11" s="16"/>
      <c r="F11" s="16"/>
      <c r="G11" s="16"/>
      <c r="H11" s="16"/>
      <c r="I11" s="16"/>
      <c r="J11" s="16"/>
    </row>
    <row r="12" spans="1:10" x14ac:dyDescent="0.25">
      <c r="A12" s="19" t="s">
        <v>42</v>
      </c>
      <c r="B12" s="13" t="s">
        <v>49</v>
      </c>
      <c r="C12" s="16">
        <v>37.799999999999997</v>
      </c>
      <c r="D12" s="16">
        <v>46</v>
      </c>
      <c r="E12" s="16">
        <v>46</v>
      </c>
      <c r="F12" s="16">
        <v>11.5</v>
      </c>
      <c r="G12" s="16">
        <f t="shared" si="3"/>
        <v>23</v>
      </c>
      <c r="H12" s="16">
        <f t="shared" si="4"/>
        <v>34.5</v>
      </c>
      <c r="I12" s="16">
        <f t="shared" si="0"/>
        <v>121.6931216931217</v>
      </c>
      <c r="J12" s="16">
        <f t="shared" si="1"/>
        <v>100</v>
      </c>
    </row>
    <row r="13" spans="1:10" x14ac:dyDescent="0.25">
      <c r="A13" s="21" t="s">
        <v>43</v>
      </c>
      <c r="B13" s="13" t="s">
        <v>50</v>
      </c>
      <c r="C13" s="16"/>
      <c r="D13" s="16"/>
      <c r="E13" s="16"/>
      <c r="F13" s="16"/>
      <c r="G13" s="16"/>
      <c r="H13" s="16"/>
      <c r="I13" s="16"/>
      <c r="J13" s="16"/>
    </row>
    <row r="14" spans="1:10" x14ac:dyDescent="0.25">
      <c r="A14" s="15" t="s">
        <v>44</v>
      </c>
      <c r="B14" s="13" t="s">
        <v>51</v>
      </c>
      <c r="C14" s="16"/>
      <c r="D14" s="16"/>
      <c r="E14" s="16"/>
      <c r="F14" s="16"/>
      <c r="G14" s="16"/>
      <c r="H14" s="16"/>
      <c r="I14" s="16"/>
      <c r="J14" s="16"/>
    </row>
    <row r="15" spans="1:10" s="2" customFormat="1" ht="31.5" customHeight="1" x14ac:dyDescent="0.25">
      <c r="A15" s="15" t="s">
        <v>32</v>
      </c>
      <c r="B15" s="20" t="s">
        <v>55</v>
      </c>
      <c r="C15" s="16">
        <f>C4-C6-C7</f>
        <v>911.50000000000091</v>
      </c>
      <c r="D15" s="16">
        <f t="shared" ref="D15:H15" si="5">D4-D6-D7</f>
        <v>563.50000000000045</v>
      </c>
      <c r="E15" s="16">
        <f t="shared" si="5"/>
        <v>617.70000000000005</v>
      </c>
      <c r="F15" s="16">
        <f t="shared" si="5"/>
        <v>155</v>
      </c>
      <c r="G15" s="16">
        <f t="shared" si="5"/>
        <v>343</v>
      </c>
      <c r="H15" s="16">
        <f t="shared" si="5"/>
        <v>602</v>
      </c>
      <c r="I15" s="16">
        <f t="shared" si="0"/>
        <v>67.76741634668123</v>
      </c>
      <c r="J15" s="16">
        <f t="shared" si="1"/>
        <v>109.61845607808334</v>
      </c>
    </row>
    <row r="16" spans="1:10" x14ac:dyDescent="0.25">
      <c r="A16" s="15" t="s">
        <v>33</v>
      </c>
      <c r="B16" s="20" t="s">
        <v>56</v>
      </c>
      <c r="C16" s="16">
        <f>C15/C4*100</f>
        <v>8.9613134739222424</v>
      </c>
      <c r="D16" s="16">
        <f t="shared" ref="D16:H16" si="6">D15/D4*100</f>
        <v>5.3617134647040388</v>
      </c>
      <c r="E16" s="16">
        <f t="shared" si="6"/>
        <v>5.6619338753586259</v>
      </c>
      <c r="F16" s="16">
        <f t="shared" si="6"/>
        <v>5.6839017235056843</v>
      </c>
      <c r="G16" s="16">
        <f t="shared" si="6"/>
        <v>6.2889622295562884</v>
      </c>
      <c r="H16" s="16">
        <f t="shared" si="6"/>
        <v>7.3585136291406918</v>
      </c>
      <c r="I16" s="16">
        <f t="shared" si="0"/>
        <v>63.181964249270663</v>
      </c>
      <c r="J16" s="16">
        <f t="shared" si="1"/>
        <v>105.59933708936381</v>
      </c>
    </row>
    <row r="17" spans="1:10" s="3" customFormat="1" x14ac:dyDescent="0.25">
      <c r="A17" s="15" t="s">
        <v>52</v>
      </c>
      <c r="B17" s="13" t="s">
        <v>57</v>
      </c>
      <c r="C17" s="16">
        <v>55.4</v>
      </c>
      <c r="D17" s="16"/>
      <c r="E17" s="16"/>
      <c r="F17" s="16"/>
      <c r="G17" s="16"/>
      <c r="H17" s="16"/>
      <c r="I17" s="16"/>
      <c r="J17" s="16"/>
    </row>
    <row r="18" spans="1:10" x14ac:dyDescent="0.25">
      <c r="A18" s="15" t="s">
        <v>53</v>
      </c>
      <c r="B18" s="13" t="s">
        <v>58</v>
      </c>
      <c r="C18" s="16"/>
      <c r="D18" s="16"/>
      <c r="E18" s="16"/>
      <c r="F18" s="16"/>
      <c r="G18" s="16"/>
      <c r="H18" s="16"/>
      <c r="I18" s="16"/>
      <c r="J18" s="16"/>
    </row>
    <row r="19" spans="1:10" s="3" customFormat="1" x14ac:dyDescent="0.25">
      <c r="A19" s="15" t="s">
        <v>54</v>
      </c>
      <c r="B19" s="13" t="s">
        <v>59</v>
      </c>
      <c r="C19" s="16">
        <f>C20+C21+C22+C23+C24+C25+C26+C27</f>
        <v>282.39999999999998</v>
      </c>
      <c r="D19" s="16">
        <f t="shared" ref="D19:H19" si="7">D20+D21+D22+D23+D24+D25+D26+D27</f>
        <v>210</v>
      </c>
      <c r="E19" s="16">
        <f t="shared" si="7"/>
        <v>510</v>
      </c>
      <c r="F19" s="16">
        <f t="shared" si="7"/>
        <v>202.5</v>
      </c>
      <c r="G19" s="16">
        <f t="shared" si="7"/>
        <v>405</v>
      </c>
      <c r="H19" s="16">
        <f t="shared" si="7"/>
        <v>457.5</v>
      </c>
      <c r="I19" s="16">
        <f t="shared" si="0"/>
        <v>180.59490084985836</v>
      </c>
      <c r="J19" s="16">
        <f t="shared" si="1"/>
        <v>242.85714285714283</v>
      </c>
    </row>
    <row r="20" spans="1:10" ht="51" x14ac:dyDescent="0.25">
      <c r="A20" s="15" t="s">
        <v>60</v>
      </c>
      <c r="B20" s="13" t="s">
        <v>68</v>
      </c>
      <c r="C20" s="16">
        <v>73</v>
      </c>
      <c r="D20" s="16">
        <v>150</v>
      </c>
      <c r="E20" s="16">
        <v>150</v>
      </c>
      <c r="F20" s="16">
        <v>37.5</v>
      </c>
      <c r="G20" s="16">
        <f t="shared" ref="G20:G21" si="8">F20*2</f>
        <v>75</v>
      </c>
      <c r="H20" s="16">
        <f t="shared" ref="H20" si="9">F20*3</f>
        <v>112.5</v>
      </c>
      <c r="I20" s="16">
        <f t="shared" si="0"/>
        <v>205.47945205479454</v>
      </c>
      <c r="J20" s="16">
        <f t="shared" si="1"/>
        <v>100</v>
      </c>
    </row>
    <row r="21" spans="1:10" x14ac:dyDescent="0.25">
      <c r="A21" s="15" t="s">
        <v>61</v>
      </c>
      <c r="B21" s="13" t="s">
        <v>69</v>
      </c>
      <c r="C21" s="16">
        <v>47</v>
      </c>
      <c r="D21" s="16">
        <v>60</v>
      </c>
      <c r="E21" s="16">
        <v>60</v>
      </c>
      <c r="F21" s="16">
        <v>15</v>
      </c>
      <c r="G21" s="16">
        <f t="shared" si="8"/>
        <v>30</v>
      </c>
      <c r="H21" s="16">
        <f t="shared" ref="H21" si="10">F21*3</f>
        <v>45</v>
      </c>
      <c r="I21" s="16">
        <f t="shared" si="0"/>
        <v>127.65957446808511</v>
      </c>
      <c r="J21" s="16">
        <f t="shared" si="1"/>
        <v>100</v>
      </c>
    </row>
    <row r="22" spans="1:10" x14ac:dyDescent="0.25">
      <c r="A22" s="15" t="s">
        <v>62</v>
      </c>
      <c r="B22" s="13" t="s">
        <v>70</v>
      </c>
      <c r="C22" s="16"/>
      <c r="D22" s="16"/>
      <c r="E22" s="16">
        <v>300</v>
      </c>
      <c r="F22" s="16">
        <v>150</v>
      </c>
      <c r="G22" s="16">
        <v>300</v>
      </c>
      <c r="H22" s="16">
        <v>300</v>
      </c>
      <c r="I22" s="16"/>
      <c r="J22" s="16"/>
    </row>
    <row r="23" spans="1:10" x14ac:dyDescent="0.25">
      <c r="A23" s="15" t="s">
        <v>63</v>
      </c>
      <c r="B23" s="13" t="s">
        <v>71</v>
      </c>
      <c r="C23" s="16">
        <v>114.5</v>
      </c>
      <c r="D23" s="16"/>
      <c r="E23" s="16"/>
      <c r="F23" s="16"/>
      <c r="G23" s="16"/>
      <c r="H23" s="16"/>
      <c r="I23" s="16"/>
      <c r="J23" s="16"/>
    </row>
    <row r="24" spans="1:10" ht="25.5" x14ac:dyDescent="0.25">
      <c r="A24" s="15" t="s">
        <v>64</v>
      </c>
      <c r="B24" s="13" t="s">
        <v>72</v>
      </c>
      <c r="C24" s="16">
        <v>7.9</v>
      </c>
      <c r="D24" s="16"/>
      <c r="E24" s="16"/>
      <c r="F24" s="16"/>
      <c r="G24" s="16"/>
      <c r="H24" s="16"/>
      <c r="I24" s="16"/>
      <c r="J24" s="16"/>
    </row>
    <row r="25" spans="1:10" x14ac:dyDescent="0.25">
      <c r="A25" s="15" t="s">
        <v>65</v>
      </c>
      <c r="B25" s="13" t="s">
        <v>73</v>
      </c>
      <c r="C25" s="16">
        <v>1</v>
      </c>
      <c r="D25" s="16"/>
      <c r="E25" s="16"/>
      <c r="F25" s="16"/>
      <c r="G25" s="16"/>
      <c r="H25" s="16"/>
      <c r="I25" s="16"/>
      <c r="J25" s="16"/>
    </row>
    <row r="26" spans="1:10" x14ac:dyDescent="0.25">
      <c r="A26" s="15" t="s">
        <v>66</v>
      </c>
      <c r="B26" s="13" t="s">
        <v>74</v>
      </c>
      <c r="C26" s="16">
        <v>19</v>
      </c>
      <c r="D26" s="16"/>
      <c r="E26" s="16"/>
      <c r="F26" s="16"/>
      <c r="G26" s="16"/>
      <c r="H26" s="16"/>
      <c r="I26" s="16"/>
      <c r="J26" s="16"/>
    </row>
    <row r="27" spans="1:10" x14ac:dyDescent="0.25">
      <c r="A27" s="15" t="s">
        <v>67</v>
      </c>
      <c r="B27" s="13" t="s">
        <v>75</v>
      </c>
      <c r="C27" s="16">
        <v>20</v>
      </c>
      <c r="D27" s="16"/>
      <c r="E27" s="16"/>
      <c r="F27" s="16"/>
      <c r="G27" s="16"/>
      <c r="H27" s="16"/>
      <c r="I27" s="16"/>
      <c r="J27" s="16"/>
    </row>
    <row r="28" spans="1:10" s="2" customFormat="1" ht="25.5" x14ac:dyDescent="0.25">
      <c r="A28" s="15" t="s">
        <v>76</v>
      </c>
      <c r="B28" s="13" t="s">
        <v>77</v>
      </c>
      <c r="C28" s="16">
        <f>C15+C17-C19</f>
        <v>684.50000000000091</v>
      </c>
      <c r="D28" s="16">
        <f t="shared" ref="D28:H28" si="11">D15+D17-D19</f>
        <v>353.50000000000045</v>
      </c>
      <c r="E28" s="16">
        <f t="shared" si="11"/>
        <v>107.70000000000005</v>
      </c>
      <c r="F28" s="16">
        <f t="shared" si="11"/>
        <v>-47.5</v>
      </c>
      <c r="G28" s="16">
        <f t="shared" si="11"/>
        <v>-62</v>
      </c>
      <c r="H28" s="16">
        <f t="shared" si="11"/>
        <v>144.5</v>
      </c>
      <c r="I28" s="16">
        <f t="shared" si="0"/>
        <v>15.734112490869235</v>
      </c>
      <c r="J28" s="16">
        <f t="shared" si="1"/>
        <v>30.46676096181044</v>
      </c>
    </row>
    <row r="29" spans="1:10" s="5" customFormat="1" ht="27" customHeight="1" x14ac:dyDescent="0.25">
      <c r="A29" s="13" t="s">
        <v>86</v>
      </c>
      <c r="B29" s="13" t="s">
        <v>196</v>
      </c>
      <c r="C29" s="22">
        <v>-165</v>
      </c>
      <c r="D29" s="22">
        <v>-100</v>
      </c>
      <c r="E29" s="22">
        <v>-100</v>
      </c>
      <c r="F29" s="22">
        <v>-25</v>
      </c>
      <c r="G29" s="22">
        <f>F29*2</f>
        <v>-50</v>
      </c>
      <c r="H29" s="22">
        <f>F29*3</f>
        <v>-75</v>
      </c>
      <c r="I29" s="16">
        <f t="shared" si="0"/>
        <v>60.606060606060609</v>
      </c>
      <c r="J29" s="16">
        <f t="shared" si="1"/>
        <v>100</v>
      </c>
    </row>
    <row r="30" spans="1:10" s="5" customFormat="1" ht="31.5" customHeight="1" x14ac:dyDescent="0.25">
      <c r="A30" s="13" t="s">
        <v>87</v>
      </c>
      <c r="B30" s="13" t="s">
        <v>78</v>
      </c>
      <c r="C30" s="22">
        <v>-13</v>
      </c>
      <c r="D30" s="22"/>
      <c r="E30" s="22"/>
      <c r="F30" s="22"/>
      <c r="G30" s="22"/>
      <c r="H30" s="22"/>
      <c r="I30" s="16"/>
      <c r="J30" s="16"/>
    </row>
    <row r="31" spans="1:10" s="4" customFormat="1" ht="51" x14ac:dyDescent="0.25">
      <c r="A31" s="13" t="s">
        <v>88</v>
      </c>
      <c r="B31" s="13" t="s">
        <v>79</v>
      </c>
      <c r="C31" s="22">
        <f>C28+C29+C30</f>
        <v>506.50000000000091</v>
      </c>
      <c r="D31" s="22">
        <f t="shared" ref="D31:F31" si="12">D28+D29+D30</f>
        <v>253.50000000000045</v>
      </c>
      <c r="E31" s="22">
        <f t="shared" si="12"/>
        <v>7.7000000000000455</v>
      </c>
      <c r="F31" s="22">
        <f t="shared" si="12"/>
        <v>-72.5</v>
      </c>
      <c r="G31" s="22">
        <f t="shared" ref="G31" si="13">G28+G29+G30</f>
        <v>-112</v>
      </c>
      <c r="H31" s="22">
        <f t="shared" ref="H31" si="14">H28+H29+H30</f>
        <v>69.5</v>
      </c>
      <c r="I31" s="16">
        <f t="shared" si="0"/>
        <v>1.5202369200394927</v>
      </c>
      <c r="J31" s="16">
        <f t="shared" si="1"/>
        <v>3.0374753451676653</v>
      </c>
    </row>
    <row r="32" spans="1:10" ht="22.5" customHeight="1" x14ac:dyDescent="0.25">
      <c r="A32" s="13" t="s">
        <v>89</v>
      </c>
      <c r="B32" s="13" t="s">
        <v>80</v>
      </c>
      <c r="C32" s="22">
        <f>C31</f>
        <v>506.50000000000091</v>
      </c>
      <c r="D32" s="22">
        <f t="shared" ref="D32:H32" si="15">D31</f>
        <v>253.50000000000045</v>
      </c>
      <c r="E32" s="22">
        <f t="shared" si="15"/>
        <v>7.7000000000000455</v>
      </c>
      <c r="F32" s="22">
        <f t="shared" si="15"/>
        <v>-72.5</v>
      </c>
      <c r="G32" s="22">
        <f t="shared" si="15"/>
        <v>-112</v>
      </c>
      <c r="H32" s="22">
        <f t="shared" si="15"/>
        <v>69.5</v>
      </c>
      <c r="I32" s="16">
        <f t="shared" si="0"/>
        <v>1.5202369200394927</v>
      </c>
      <c r="J32" s="16">
        <f t="shared" si="1"/>
        <v>3.0374753451676653</v>
      </c>
    </row>
    <row r="33" spans="1:18" ht="45.75" customHeight="1" x14ac:dyDescent="0.25">
      <c r="A33" s="13" t="s">
        <v>90</v>
      </c>
      <c r="B33" s="13" t="s">
        <v>81</v>
      </c>
      <c r="C33" s="22">
        <f>C32*20/100</f>
        <v>101.30000000000018</v>
      </c>
      <c r="D33" s="22">
        <f t="shared" ref="D33:E33" si="16">D32*20/100</f>
        <v>50.700000000000088</v>
      </c>
      <c r="E33" s="22">
        <f t="shared" si="16"/>
        <v>1.5400000000000091</v>
      </c>
      <c r="F33" s="22"/>
      <c r="G33" s="22"/>
      <c r="H33" s="22"/>
      <c r="I33" s="16">
        <f t="shared" si="0"/>
        <v>1.520236920039493</v>
      </c>
      <c r="J33" s="16">
        <f t="shared" si="1"/>
        <v>3.0374753451676657</v>
      </c>
    </row>
    <row r="34" spans="1:18" x14ac:dyDescent="0.25">
      <c r="A34" s="13" t="s">
        <v>91</v>
      </c>
      <c r="B34" s="13" t="s">
        <v>82</v>
      </c>
      <c r="C34" s="22">
        <f>C32/C4*100</f>
        <v>4.9795998623605255</v>
      </c>
      <c r="D34" s="22">
        <f t="shared" ref="D34:H34" si="17">D32/D4*100</f>
        <v>2.4120574326574542</v>
      </c>
      <c r="E34" s="22">
        <f t="shared" si="17"/>
        <v>7.057939265057743E-2</v>
      </c>
      <c r="F34" s="22">
        <f>F32/F4*100</f>
        <v>-2.6585991932526589</v>
      </c>
      <c r="G34" s="22">
        <f t="shared" si="17"/>
        <v>-2.0535386872020536</v>
      </c>
      <c r="H34" s="22">
        <f t="shared" si="17"/>
        <v>0.84952939738418298</v>
      </c>
      <c r="I34" s="16">
        <v>2</v>
      </c>
      <c r="J34" s="16">
        <v>4.2</v>
      </c>
      <c r="K34" t="s">
        <v>197</v>
      </c>
      <c r="R34" t="s">
        <v>198</v>
      </c>
    </row>
    <row r="35" spans="1:18" ht="25.5" x14ac:dyDescent="0.25">
      <c r="A35" s="13" t="s">
        <v>92</v>
      </c>
      <c r="B35" s="13" t="s">
        <v>83</v>
      </c>
      <c r="C35" s="22">
        <v>1</v>
      </c>
      <c r="D35" s="22"/>
      <c r="E35" s="22"/>
      <c r="F35" s="22"/>
      <c r="G35" s="22"/>
      <c r="H35" s="22"/>
      <c r="I35" s="16"/>
      <c r="J35" s="16"/>
      <c r="K35" t="s">
        <v>190</v>
      </c>
      <c r="R35" t="s">
        <v>193</v>
      </c>
    </row>
    <row r="36" spans="1:18" x14ac:dyDescent="0.25">
      <c r="A36" s="13" t="s">
        <v>93</v>
      </c>
      <c r="B36" s="13" t="s">
        <v>84</v>
      </c>
      <c r="C36" s="22">
        <v>1.9</v>
      </c>
      <c r="D36" s="22"/>
      <c r="E36" s="22"/>
      <c r="F36" s="22"/>
      <c r="G36" s="22"/>
      <c r="H36" s="22"/>
      <c r="I36" s="16"/>
      <c r="J36" s="16"/>
      <c r="K36" t="s">
        <v>191</v>
      </c>
      <c r="R36" t="s">
        <v>194</v>
      </c>
    </row>
    <row r="37" spans="1:18" ht="25.5" x14ac:dyDescent="0.25">
      <c r="A37" s="13" t="s">
        <v>94</v>
      </c>
      <c r="B37" s="13" t="s">
        <v>85</v>
      </c>
      <c r="C37" s="22">
        <v>0.5</v>
      </c>
      <c r="D37" s="22"/>
      <c r="E37" s="22"/>
      <c r="F37" s="22"/>
      <c r="G37" s="22"/>
      <c r="H37" s="22"/>
      <c r="I37" s="16"/>
      <c r="J37" s="16"/>
      <c r="K37" t="s">
        <v>192</v>
      </c>
      <c r="R37" t="s">
        <v>195</v>
      </c>
    </row>
  </sheetData>
  <mergeCells count="8">
    <mergeCell ref="A1:J1"/>
    <mergeCell ref="F2:H2"/>
    <mergeCell ref="I2:J2"/>
    <mergeCell ref="A2:A3"/>
    <mergeCell ref="B2:B3"/>
    <mergeCell ref="C2:C3"/>
    <mergeCell ref="D2:D3"/>
    <mergeCell ref="E2:E3"/>
  </mergeCells>
  <pageMargins left="0.59055118110236227" right="0.39370078740157483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BreakPreview" zoomScaleSheetLayoutView="100" workbookViewId="0">
      <selection activeCell="B5" sqref="B5"/>
    </sheetView>
  </sheetViews>
  <sheetFormatPr defaultRowHeight="15" x14ac:dyDescent="0.25"/>
  <cols>
    <col min="1" max="1" width="4.7109375" style="1" customWidth="1"/>
    <col min="2" max="2" width="34.85546875" style="1" customWidth="1"/>
    <col min="3" max="3" width="11" style="1" customWidth="1"/>
    <col min="4" max="4" width="10.7109375" style="1" customWidth="1"/>
    <col min="5" max="5" width="10.85546875" style="1" customWidth="1"/>
    <col min="6" max="6" width="12.28515625" style="1" customWidth="1"/>
    <col min="7" max="7" width="11.85546875" style="1" customWidth="1"/>
    <col min="8" max="8" width="12.42578125" style="1" customWidth="1"/>
    <col min="9" max="9" width="14.140625" style="1" customWidth="1"/>
    <col min="10" max="10" width="13.28515625" style="1" customWidth="1"/>
    <col min="11" max="16384" width="9.140625" style="1"/>
  </cols>
  <sheetData>
    <row r="1" spans="1:10" ht="33" customHeight="1" x14ac:dyDescent="0.25">
      <c r="A1" s="36" t="s">
        <v>95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48" customHeight="1" x14ac:dyDescent="0.25">
      <c r="A2" s="32" t="s">
        <v>2</v>
      </c>
      <c r="B2" s="32" t="s">
        <v>96</v>
      </c>
      <c r="C2" s="32" t="s">
        <v>22</v>
      </c>
      <c r="D2" s="32" t="s">
        <v>7</v>
      </c>
      <c r="E2" s="32" t="s">
        <v>5</v>
      </c>
      <c r="F2" s="37" t="s">
        <v>23</v>
      </c>
      <c r="G2" s="38"/>
      <c r="H2" s="39"/>
      <c r="I2" s="37" t="s">
        <v>27</v>
      </c>
      <c r="J2" s="39"/>
    </row>
    <row r="3" spans="1:10" ht="25.5" x14ac:dyDescent="0.25">
      <c r="A3" s="33"/>
      <c r="B3" s="33"/>
      <c r="C3" s="33"/>
      <c r="D3" s="33"/>
      <c r="E3" s="33"/>
      <c r="F3" s="13" t="s">
        <v>24</v>
      </c>
      <c r="G3" s="13" t="s">
        <v>25</v>
      </c>
      <c r="H3" s="13" t="s">
        <v>26</v>
      </c>
      <c r="I3" s="13" t="s">
        <v>28</v>
      </c>
      <c r="J3" s="13" t="s">
        <v>29</v>
      </c>
    </row>
    <row r="4" spans="1:10" ht="46.5" customHeight="1" x14ac:dyDescent="0.25">
      <c r="A4" s="15" t="s">
        <v>111</v>
      </c>
      <c r="B4" s="13" t="s">
        <v>97</v>
      </c>
      <c r="C4" s="15">
        <v>14</v>
      </c>
      <c r="D4" s="15">
        <v>18</v>
      </c>
      <c r="E4" s="15">
        <v>18</v>
      </c>
      <c r="F4" s="15">
        <v>18</v>
      </c>
      <c r="G4" s="15">
        <v>18</v>
      </c>
      <c r="H4" s="15">
        <v>18</v>
      </c>
      <c r="I4" s="16">
        <f t="shared" ref="I4:I14" si="0">E4/C4*100</f>
        <v>128.57142857142858</v>
      </c>
      <c r="J4" s="16">
        <f t="shared" ref="J4:J14" si="1">E4/D4*100</f>
        <v>100</v>
      </c>
    </row>
    <row r="5" spans="1:10" ht="23.25" customHeight="1" x14ac:dyDescent="0.25">
      <c r="A5" s="15"/>
      <c r="B5" s="13" t="s">
        <v>98</v>
      </c>
      <c r="C5" s="15"/>
      <c r="D5" s="15"/>
      <c r="E5" s="15"/>
      <c r="F5" s="15"/>
      <c r="G5" s="15"/>
      <c r="H5" s="15"/>
      <c r="I5" s="16"/>
      <c r="J5" s="16"/>
    </row>
    <row r="6" spans="1:10" ht="34.5" customHeight="1" x14ac:dyDescent="0.25">
      <c r="A6" s="19"/>
      <c r="B6" s="13" t="s">
        <v>99</v>
      </c>
      <c r="C6" s="15">
        <v>2.5</v>
      </c>
      <c r="D6" s="15">
        <v>2.5</v>
      </c>
      <c r="E6" s="15">
        <v>2.5</v>
      </c>
      <c r="F6" s="15">
        <v>2.5</v>
      </c>
      <c r="G6" s="15">
        <v>2.5</v>
      </c>
      <c r="H6" s="15">
        <v>2.5</v>
      </c>
      <c r="I6" s="16">
        <f t="shared" si="0"/>
        <v>100</v>
      </c>
      <c r="J6" s="16">
        <f t="shared" si="1"/>
        <v>100</v>
      </c>
    </row>
    <row r="7" spans="1:10" ht="38.25" x14ac:dyDescent="0.25">
      <c r="A7" s="15" t="s">
        <v>112</v>
      </c>
      <c r="B7" s="13" t="s">
        <v>100</v>
      </c>
      <c r="C7" s="15">
        <f>C9+C10</f>
        <v>4644.6000000000004</v>
      </c>
      <c r="D7" s="15">
        <f t="shared" ref="D7:H7" si="2">D9+D10</f>
        <v>5036.7</v>
      </c>
      <c r="E7" s="15">
        <f t="shared" si="2"/>
        <v>5526.7</v>
      </c>
      <c r="F7" s="15">
        <f t="shared" si="2"/>
        <v>1359.1999999999998</v>
      </c>
      <c r="G7" s="15">
        <f t="shared" si="2"/>
        <v>2718.3999999999996</v>
      </c>
      <c r="H7" s="15">
        <f t="shared" si="2"/>
        <v>4077.5999999999995</v>
      </c>
      <c r="I7" s="16">
        <f t="shared" si="0"/>
        <v>118.99194763811738</v>
      </c>
      <c r="J7" s="16">
        <f t="shared" si="1"/>
        <v>109.72859213373836</v>
      </c>
    </row>
    <row r="8" spans="1:10" x14ac:dyDescent="0.25">
      <c r="A8" s="15"/>
      <c r="B8" s="13" t="s">
        <v>98</v>
      </c>
      <c r="C8" s="15"/>
      <c r="D8" s="15"/>
      <c r="E8" s="15"/>
      <c r="F8" s="15"/>
      <c r="G8" s="15"/>
      <c r="H8" s="15"/>
      <c r="I8" s="16"/>
      <c r="J8" s="16"/>
    </row>
    <row r="9" spans="1:10" ht="25.5" x14ac:dyDescent="0.25">
      <c r="A9" s="15"/>
      <c r="B9" s="13" t="s">
        <v>101</v>
      </c>
      <c r="C9" s="15">
        <v>2877.4</v>
      </c>
      <c r="D9" s="15">
        <v>3357.5</v>
      </c>
      <c r="E9" s="15">
        <v>3357.5</v>
      </c>
      <c r="F9" s="15">
        <v>839.4</v>
      </c>
      <c r="G9" s="15">
        <f>F9*2</f>
        <v>1678.8</v>
      </c>
      <c r="H9" s="15">
        <f>F9*3</f>
        <v>2518.1999999999998</v>
      </c>
      <c r="I9" s="16">
        <f t="shared" ref="I9" si="3">E9/C9*100</f>
        <v>116.68520191839855</v>
      </c>
      <c r="J9" s="16">
        <f t="shared" ref="J9" si="4">E9/D9*100</f>
        <v>100</v>
      </c>
    </row>
    <row r="10" spans="1:10" ht="21" customHeight="1" x14ac:dyDescent="0.25">
      <c r="A10" s="19"/>
      <c r="B10" s="13" t="s">
        <v>102</v>
      </c>
      <c r="C10" s="15">
        <v>1767.2</v>
      </c>
      <c r="D10" s="15">
        <v>1679.2</v>
      </c>
      <c r="E10" s="15">
        <v>2169.1999999999998</v>
      </c>
      <c r="F10" s="15">
        <v>519.79999999999995</v>
      </c>
      <c r="G10" s="15">
        <f>F10*2</f>
        <v>1039.5999999999999</v>
      </c>
      <c r="H10" s="15">
        <f>F10*3</f>
        <v>1559.3999999999999</v>
      </c>
      <c r="I10" s="16">
        <f t="shared" si="0"/>
        <v>122.74784970574919</v>
      </c>
      <c r="J10" s="16">
        <f t="shared" si="1"/>
        <v>129.18056217246306</v>
      </c>
    </row>
    <row r="11" spans="1:10" ht="31.5" customHeight="1" x14ac:dyDescent="0.25">
      <c r="A11" s="21" t="s">
        <v>113</v>
      </c>
      <c r="B11" s="13" t="s">
        <v>103</v>
      </c>
      <c r="C11" s="16">
        <f>C7/C4/12</f>
        <v>27.646428571428572</v>
      </c>
      <c r="D11" s="16">
        <f t="shared" ref="D11:E11" si="5">D7/D4/12</f>
        <v>23.318055555555556</v>
      </c>
      <c r="E11" s="16">
        <f t="shared" si="5"/>
        <v>25.586574074074075</v>
      </c>
      <c r="F11" s="16">
        <f>E11</f>
        <v>25.586574074074075</v>
      </c>
      <c r="G11" s="16">
        <f>E11</f>
        <v>25.586574074074075</v>
      </c>
      <c r="H11" s="16">
        <f>E11</f>
        <v>25.586574074074075</v>
      </c>
      <c r="I11" s="16">
        <v>92.8</v>
      </c>
      <c r="J11" s="16">
        <v>109.9</v>
      </c>
    </row>
    <row r="12" spans="1:10" ht="41.25" customHeight="1" x14ac:dyDescent="0.25">
      <c r="A12" s="15" t="s">
        <v>114</v>
      </c>
      <c r="B12" s="13" t="s">
        <v>104</v>
      </c>
      <c r="C12" s="15">
        <v>53.8</v>
      </c>
      <c r="D12" s="15">
        <v>41.3</v>
      </c>
      <c r="E12" s="15">
        <v>41.3</v>
      </c>
      <c r="F12" s="16">
        <f t="shared" ref="F12:F14" si="6">E12</f>
        <v>41.3</v>
      </c>
      <c r="G12" s="16">
        <f t="shared" ref="G12:G14" si="7">E12</f>
        <v>41.3</v>
      </c>
      <c r="H12" s="16">
        <f t="shared" ref="H12:H14" si="8">E12</f>
        <v>41.3</v>
      </c>
      <c r="I12" s="16">
        <f t="shared" ref="I12" si="9">E12/C12*100</f>
        <v>76.765799256505574</v>
      </c>
      <c r="J12" s="16">
        <f t="shared" ref="J12" si="10">E12/D12*100</f>
        <v>100</v>
      </c>
    </row>
    <row r="13" spans="1:10" ht="25.5" customHeight="1" x14ac:dyDescent="0.25">
      <c r="A13" s="15"/>
      <c r="B13" s="13" t="s">
        <v>106</v>
      </c>
      <c r="C13" s="15">
        <v>21.2</v>
      </c>
      <c r="D13" s="15">
        <v>21.2</v>
      </c>
      <c r="E13" s="15">
        <v>21.2</v>
      </c>
      <c r="F13" s="16">
        <f t="shared" si="6"/>
        <v>21.2</v>
      </c>
      <c r="G13" s="16">
        <f t="shared" si="7"/>
        <v>21.2</v>
      </c>
      <c r="H13" s="16">
        <f t="shared" si="8"/>
        <v>21.2</v>
      </c>
      <c r="I13" s="16">
        <f t="shared" si="0"/>
        <v>100</v>
      </c>
      <c r="J13" s="16">
        <f t="shared" si="1"/>
        <v>100</v>
      </c>
    </row>
    <row r="14" spans="1:10" ht="18.75" customHeight="1" x14ac:dyDescent="0.25">
      <c r="A14" s="15"/>
      <c r="B14" s="13" t="s">
        <v>105</v>
      </c>
      <c r="C14" s="15">
        <v>32.6</v>
      </c>
      <c r="D14" s="15">
        <v>20.100000000000001</v>
      </c>
      <c r="E14" s="15">
        <v>20.100000000000001</v>
      </c>
      <c r="F14" s="16">
        <f t="shared" si="6"/>
        <v>20.100000000000001</v>
      </c>
      <c r="G14" s="16">
        <f t="shared" si="7"/>
        <v>20.100000000000001</v>
      </c>
      <c r="H14" s="16">
        <f t="shared" si="8"/>
        <v>20.100000000000001</v>
      </c>
      <c r="I14" s="16">
        <f t="shared" si="0"/>
        <v>61.656441717791409</v>
      </c>
      <c r="J14" s="16">
        <f t="shared" si="1"/>
        <v>100</v>
      </c>
    </row>
    <row r="15" spans="1:10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</row>
  </sheetData>
  <mergeCells count="8">
    <mergeCell ref="A1:J1"/>
    <mergeCell ref="A2:A3"/>
    <mergeCell ref="B2:B3"/>
    <mergeCell ref="C2:C3"/>
    <mergeCell ref="D2:D3"/>
    <mergeCell ref="E2:E3"/>
    <mergeCell ref="F2:H2"/>
    <mergeCell ref="I2:J2"/>
  </mergeCells>
  <pageMargins left="0.59055118110236227" right="0.39370078740157483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view="pageBreakPreview" zoomScaleSheetLayoutView="100" workbookViewId="0">
      <selection activeCell="F6" sqref="F6"/>
    </sheetView>
  </sheetViews>
  <sheetFormatPr defaultRowHeight="15" x14ac:dyDescent="0.25"/>
  <cols>
    <col min="1" max="1" width="4.7109375" style="1" customWidth="1"/>
    <col min="2" max="2" width="34.85546875" style="1" customWidth="1"/>
    <col min="3" max="3" width="11" style="1" customWidth="1"/>
    <col min="4" max="4" width="10.7109375" style="1" customWidth="1"/>
    <col min="5" max="5" width="10.85546875" style="1" customWidth="1"/>
    <col min="6" max="6" width="12.28515625" style="1" customWidth="1"/>
    <col min="7" max="7" width="11.85546875" style="1" customWidth="1"/>
    <col min="8" max="8" width="12.42578125" style="1" customWidth="1"/>
    <col min="9" max="9" width="14.140625" style="1" customWidth="1"/>
    <col min="10" max="10" width="13.28515625" style="1" customWidth="1"/>
    <col min="11" max="16384" width="9.140625" style="1"/>
  </cols>
  <sheetData>
    <row r="1" spans="1:10" ht="33" customHeight="1" x14ac:dyDescent="0.25">
      <c r="A1" s="36" t="s">
        <v>119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48" customHeight="1" x14ac:dyDescent="0.25">
      <c r="A2" s="32" t="s">
        <v>2</v>
      </c>
      <c r="B2" s="32" t="s">
        <v>21</v>
      </c>
      <c r="C2" s="32" t="s">
        <v>22</v>
      </c>
      <c r="D2" s="32" t="s">
        <v>7</v>
      </c>
      <c r="E2" s="32" t="s">
        <v>5</v>
      </c>
      <c r="F2" s="37" t="s">
        <v>23</v>
      </c>
      <c r="G2" s="38"/>
      <c r="H2" s="39"/>
      <c r="I2" s="37" t="s">
        <v>27</v>
      </c>
      <c r="J2" s="39"/>
    </row>
    <row r="3" spans="1:10" ht="25.5" x14ac:dyDescent="0.25">
      <c r="A3" s="33"/>
      <c r="B3" s="33"/>
      <c r="C3" s="33"/>
      <c r="D3" s="33"/>
      <c r="E3" s="33"/>
      <c r="F3" s="13" t="s">
        <v>24</v>
      </c>
      <c r="G3" s="13" t="s">
        <v>25</v>
      </c>
      <c r="H3" s="13" t="s">
        <v>26</v>
      </c>
      <c r="I3" s="13" t="s">
        <v>28</v>
      </c>
      <c r="J3" s="13" t="s">
        <v>29</v>
      </c>
    </row>
    <row r="4" spans="1:10" ht="30" customHeight="1" x14ac:dyDescent="0.25">
      <c r="A4" s="15" t="s">
        <v>115</v>
      </c>
      <c r="B4" s="13" t="s">
        <v>107</v>
      </c>
      <c r="C4" s="15"/>
      <c r="D4" s="15"/>
      <c r="E4" s="15"/>
      <c r="F4" s="15"/>
      <c r="G4" s="15"/>
      <c r="H4" s="15"/>
      <c r="I4" s="15"/>
      <c r="J4" s="15"/>
    </row>
    <row r="5" spans="1:10" ht="39" customHeight="1" x14ac:dyDescent="0.25">
      <c r="A5" s="15" t="s">
        <v>116</v>
      </c>
      <c r="B5" s="13" t="s">
        <v>108</v>
      </c>
      <c r="C5" s="15"/>
      <c r="D5" s="15"/>
      <c r="E5" s="15"/>
      <c r="F5" s="15"/>
      <c r="G5" s="15"/>
      <c r="H5" s="15"/>
      <c r="I5" s="15"/>
      <c r="J5" s="15"/>
    </row>
    <row r="6" spans="1:10" ht="36.75" customHeight="1" x14ac:dyDescent="0.25">
      <c r="A6" s="15" t="s">
        <v>117</v>
      </c>
      <c r="B6" s="13" t="s">
        <v>109</v>
      </c>
      <c r="C6" s="15"/>
      <c r="D6" s="15"/>
      <c r="E6" s="15"/>
      <c r="F6" s="15"/>
      <c r="G6" s="15"/>
      <c r="H6" s="15"/>
      <c r="I6" s="15"/>
      <c r="J6" s="15"/>
    </row>
    <row r="7" spans="1:10" ht="25.5" x14ac:dyDescent="0.25">
      <c r="A7" s="15" t="s">
        <v>118</v>
      </c>
      <c r="B7" s="13" t="s">
        <v>110</v>
      </c>
      <c r="C7" s="15"/>
      <c r="D7" s="15"/>
      <c r="E7" s="15"/>
      <c r="F7" s="15"/>
      <c r="G7" s="15"/>
      <c r="H7" s="15"/>
      <c r="I7" s="15"/>
      <c r="J7" s="15"/>
    </row>
    <row r="8" spans="1:10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</row>
  </sheetData>
  <mergeCells count="8">
    <mergeCell ref="A1:J1"/>
    <mergeCell ref="A2:A3"/>
    <mergeCell ref="B2:B3"/>
    <mergeCell ref="C2:C3"/>
    <mergeCell ref="D2:D3"/>
    <mergeCell ref="E2:E3"/>
    <mergeCell ref="F2:H2"/>
    <mergeCell ref="I2:J2"/>
  </mergeCells>
  <pageMargins left="0.59055118110236227" right="0.39370078740157483" top="0.74803149606299213" bottom="0.74803149606299213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BreakPreview" topLeftCell="A7" zoomScaleSheetLayoutView="100" workbookViewId="0">
      <selection activeCell="H8" sqref="H8"/>
    </sheetView>
  </sheetViews>
  <sheetFormatPr defaultRowHeight="15" x14ac:dyDescent="0.25"/>
  <cols>
    <col min="1" max="1" width="5.7109375" style="1" customWidth="1"/>
    <col min="2" max="2" width="42.5703125" style="1" customWidth="1"/>
    <col min="3" max="3" width="11" style="1" customWidth="1"/>
    <col min="4" max="5" width="10.42578125" style="1" customWidth="1"/>
    <col min="6" max="7" width="11.140625" style="1" customWidth="1"/>
    <col min="8" max="8" width="10.85546875" style="1" customWidth="1"/>
    <col min="9" max="9" width="11.28515625" style="1" customWidth="1"/>
    <col min="10" max="10" width="11.7109375" style="1" customWidth="1"/>
    <col min="11" max="16384" width="9.140625" style="1"/>
  </cols>
  <sheetData>
    <row r="1" spans="1:10" ht="33" customHeight="1" x14ac:dyDescent="0.25">
      <c r="A1" s="36" t="s">
        <v>120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48" customHeight="1" x14ac:dyDescent="0.25">
      <c r="A2" s="32" t="s">
        <v>2</v>
      </c>
      <c r="B2" s="32" t="s">
        <v>121</v>
      </c>
      <c r="C2" s="32" t="s">
        <v>22</v>
      </c>
      <c r="D2" s="32" t="s">
        <v>7</v>
      </c>
      <c r="E2" s="32" t="s">
        <v>5</v>
      </c>
      <c r="F2" s="37" t="s">
        <v>23</v>
      </c>
      <c r="G2" s="38"/>
      <c r="H2" s="39"/>
      <c r="I2" s="37" t="s">
        <v>27</v>
      </c>
      <c r="J2" s="39"/>
    </row>
    <row r="3" spans="1:10" ht="25.5" x14ac:dyDescent="0.25">
      <c r="A3" s="33"/>
      <c r="B3" s="33"/>
      <c r="C3" s="33"/>
      <c r="D3" s="33"/>
      <c r="E3" s="33"/>
      <c r="F3" s="13" t="s">
        <v>24</v>
      </c>
      <c r="G3" s="13" t="s">
        <v>25</v>
      </c>
      <c r="H3" s="13" t="s">
        <v>26</v>
      </c>
      <c r="I3" s="13" t="s">
        <v>28</v>
      </c>
      <c r="J3" s="13" t="s">
        <v>29</v>
      </c>
    </row>
    <row r="4" spans="1:10" s="2" customFormat="1" ht="33" customHeight="1" x14ac:dyDescent="0.25">
      <c r="A4" s="19" t="s">
        <v>142</v>
      </c>
      <c r="B4" s="13" t="s">
        <v>122</v>
      </c>
      <c r="C4" s="16">
        <f>C5+C6+C7+C8+C9+C10+C11+C12+C13+C14+C15</f>
        <v>7472.9999999999991</v>
      </c>
      <c r="D4" s="16">
        <f t="shared" ref="D4:H4" si="0">D5+D6+D7+D8+D9+D10+D11+D12+D13+D14+D15</f>
        <v>8498.6</v>
      </c>
      <c r="E4" s="16">
        <f t="shared" si="0"/>
        <v>8727.2000000000007</v>
      </c>
      <c r="F4" s="16">
        <f t="shared" si="0"/>
        <v>2180.5</v>
      </c>
      <c r="G4" s="16">
        <f t="shared" si="0"/>
        <v>4328</v>
      </c>
      <c r="H4" s="16">
        <f t="shared" si="0"/>
        <v>6404.5</v>
      </c>
      <c r="I4" s="16">
        <f>E4/C4*100</f>
        <v>116.78308577545835</v>
      </c>
      <c r="J4" s="16">
        <f>E4/D4*100</f>
        <v>102.68985479961405</v>
      </c>
    </row>
    <row r="5" spans="1:10" ht="21" customHeight="1" x14ac:dyDescent="0.25">
      <c r="A5" s="15" t="s">
        <v>143</v>
      </c>
      <c r="B5" s="13" t="s">
        <v>123</v>
      </c>
      <c r="C5" s="16">
        <v>3317.1</v>
      </c>
      <c r="D5" s="16">
        <v>3960.2</v>
      </c>
      <c r="E5" s="16">
        <v>4360.2</v>
      </c>
      <c r="F5" s="16">
        <v>1090</v>
      </c>
      <c r="G5" s="16">
        <f t="shared" ref="G5:G27" si="1">F5*2</f>
        <v>2180</v>
      </c>
      <c r="H5" s="16">
        <f t="shared" ref="H5:H27" si="2">F5*3</f>
        <v>3270</v>
      </c>
      <c r="I5" s="16">
        <f t="shared" ref="I5" si="3">E5/C5*100</f>
        <v>131.44614271502215</v>
      </c>
      <c r="J5" s="16">
        <f t="shared" ref="J5" si="4">E5/D5*100</f>
        <v>110.10049997474876</v>
      </c>
    </row>
    <row r="6" spans="1:10" ht="21" customHeight="1" x14ac:dyDescent="0.25">
      <c r="A6" s="15" t="s">
        <v>144</v>
      </c>
      <c r="B6" s="13" t="s">
        <v>46</v>
      </c>
      <c r="C6" s="16">
        <v>988.8</v>
      </c>
      <c r="D6" s="16">
        <v>1196</v>
      </c>
      <c r="E6" s="16">
        <v>1316.8</v>
      </c>
      <c r="F6" s="16">
        <v>329.2</v>
      </c>
      <c r="G6" s="16">
        <f t="shared" si="1"/>
        <v>658.4</v>
      </c>
      <c r="H6" s="16">
        <f t="shared" si="2"/>
        <v>987.59999999999991</v>
      </c>
      <c r="I6" s="16">
        <f t="shared" ref="I6:I28" si="5">E6/C6*100</f>
        <v>133.17152103559872</v>
      </c>
      <c r="J6" s="16">
        <f t="shared" ref="J6:J28" si="6">E6/D6*100</f>
        <v>110.10033444816054</v>
      </c>
    </row>
    <row r="7" spans="1:10" ht="21" customHeight="1" x14ac:dyDescent="0.25">
      <c r="A7" s="15" t="s">
        <v>146</v>
      </c>
      <c r="B7" s="13" t="s">
        <v>47</v>
      </c>
      <c r="C7" s="16">
        <v>44.4</v>
      </c>
      <c r="D7" s="16"/>
      <c r="E7" s="16"/>
      <c r="F7" s="16"/>
      <c r="G7" s="16"/>
      <c r="H7" s="16"/>
      <c r="I7" s="16"/>
      <c r="J7" s="16"/>
    </row>
    <row r="8" spans="1:10" ht="30.75" customHeight="1" x14ac:dyDescent="0.25">
      <c r="A8" s="19" t="s">
        <v>147</v>
      </c>
      <c r="B8" s="13" t="s">
        <v>124</v>
      </c>
      <c r="C8" s="16">
        <v>388.4</v>
      </c>
      <c r="D8" s="16">
        <v>380</v>
      </c>
      <c r="E8" s="16">
        <v>430</v>
      </c>
      <c r="F8" s="16">
        <v>108</v>
      </c>
      <c r="G8" s="16">
        <f t="shared" si="1"/>
        <v>216</v>
      </c>
      <c r="H8" s="16">
        <f t="shared" si="2"/>
        <v>324</v>
      </c>
      <c r="I8" s="16">
        <f t="shared" ref="I8:I27" si="7">E8/C8*100</f>
        <v>110.71060762100929</v>
      </c>
      <c r="J8" s="16">
        <f t="shared" ref="J8:J27" si="8">E8/D8*100</f>
        <v>113.1578947368421</v>
      </c>
    </row>
    <row r="9" spans="1:10" ht="33" customHeight="1" x14ac:dyDescent="0.25">
      <c r="A9" s="15" t="s">
        <v>148</v>
      </c>
      <c r="B9" s="13" t="s">
        <v>125</v>
      </c>
      <c r="C9" s="16">
        <v>110.5</v>
      </c>
      <c r="D9" s="16">
        <v>120</v>
      </c>
      <c r="E9" s="16">
        <v>130.80000000000001</v>
      </c>
      <c r="F9" s="16">
        <v>32.700000000000003</v>
      </c>
      <c r="G9" s="16">
        <f t="shared" si="1"/>
        <v>65.400000000000006</v>
      </c>
      <c r="H9" s="16">
        <f t="shared" si="2"/>
        <v>98.100000000000009</v>
      </c>
      <c r="I9" s="16">
        <f t="shared" si="7"/>
        <v>118.37104072398191</v>
      </c>
      <c r="J9" s="16">
        <f t="shared" si="8"/>
        <v>109.00000000000001</v>
      </c>
    </row>
    <row r="10" spans="1:10" ht="21" customHeight="1" x14ac:dyDescent="0.25">
      <c r="A10" s="15" t="s">
        <v>149</v>
      </c>
      <c r="B10" s="13" t="s">
        <v>126</v>
      </c>
      <c r="C10" s="16">
        <v>183.7</v>
      </c>
      <c r="D10" s="16">
        <v>328.2</v>
      </c>
      <c r="E10" s="16">
        <v>403.2</v>
      </c>
      <c r="F10" s="16">
        <v>100.8</v>
      </c>
      <c r="G10" s="16">
        <f t="shared" si="1"/>
        <v>201.6</v>
      </c>
      <c r="H10" s="16">
        <f t="shared" si="2"/>
        <v>302.39999999999998</v>
      </c>
      <c r="I10" s="16">
        <f t="shared" si="7"/>
        <v>219.48829613500274</v>
      </c>
      <c r="J10" s="16">
        <f t="shared" si="8"/>
        <v>122.85191956124315</v>
      </c>
    </row>
    <row r="11" spans="1:10" ht="21" customHeight="1" x14ac:dyDescent="0.25">
      <c r="A11" s="15" t="s">
        <v>150</v>
      </c>
      <c r="B11" s="13" t="s">
        <v>127</v>
      </c>
      <c r="C11" s="16">
        <v>178.3</v>
      </c>
      <c r="D11" s="16">
        <v>60</v>
      </c>
      <c r="E11" s="16">
        <v>66</v>
      </c>
      <c r="F11" s="16">
        <v>16.5</v>
      </c>
      <c r="G11" s="16">
        <f t="shared" si="1"/>
        <v>33</v>
      </c>
      <c r="H11" s="16">
        <f t="shared" si="2"/>
        <v>49.5</v>
      </c>
      <c r="I11" s="16">
        <f t="shared" si="7"/>
        <v>37.016264722378011</v>
      </c>
      <c r="J11" s="16">
        <f t="shared" si="8"/>
        <v>110.00000000000001</v>
      </c>
    </row>
    <row r="12" spans="1:10" ht="21" customHeight="1" x14ac:dyDescent="0.25">
      <c r="A12" s="19" t="s">
        <v>151</v>
      </c>
      <c r="B12" s="13" t="s">
        <v>128</v>
      </c>
      <c r="C12" s="16"/>
      <c r="D12" s="16"/>
      <c r="E12" s="16"/>
      <c r="F12" s="16"/>
      <c r="G12" s="16"/>
      <c r="H12" s="16"/>
      <c r="I12" s="16"/>
      <c r="J12" s="16"/>
    </row>
    <row r="13" spans="1:10" ht="21" customHeight="1" x14ac:dyDescent="0.25">
      <c r="A13" s="21" t="s">
        <v>152</v>
      </c>
      <c r="B13" s="13" t="s">
        <v>129</v>
      </c>
      <c r="C13" s="16">
        <v>375.5</v>
      </c>
      <c r="D13" s="16">
        <v>400</v>
      </c>
      <c r="E13" s="16">
        <v>436</v>
      </c>
      <c r="F13" s="16">
        <v>109</v>
      </c>
      <c r="G13" s="16">
        <v>185</v>
      </c>
      <c r="H13" s="16">
        <v>190</v>
      </c>
      <c r="I13" s="16">
        <f t="shared" si="7"/>
        <v>116.11185086551265</v>
      </c>
      <c r="J13" s="16">
        <f t="shared" si="8"/>
        <v>109.00000000000001</v>
      </c>
    </row>
    <row r="14" spans="1:10" ht="21" customHeight="1" x14ac:dyDescent="0.25">
      <c r="A14" s="15" t="s">
        <v>145</v>
      </c>
      <c r="B14" s="13" t="s">
        <v>130</v>
      </c>
      <c r="C14" s="16">
        <v>141.5</v>
      </c>
      <c r="D14" s="16">
        <v>110</v>
      </c>
      <c r="E14" s="16">
        <v>110</v>
      </c>
      <c r="F14" s="16">
        <v>28</v>
      </c>
      <c r="G14" s="16">
        <f t="shared" si="1"/>
        <v>56</v>
      </c>
      <c r="H14" s="16">
        <f t="shared" si="2"/>
        <v>84</v>
      </c>
      <c r="I14" s="16">
        <f t="shared" si="7"/>
        <v>77.738515901060069</v>
      </c>
      <c r="J14" s="16">
        <f t="shared" si="8"/>
        <v>100</v>
      </c>
    </row>
    <row r="15" spans="1:10" s="2" customFormat="1" ht="21" customHeight="1" x14ac:dyDescent="0.25">
      <c r="A15" s="15" t="s">
        <v>153</v>
      </c>
      <c r="B15" s="13" t="s">
        <v>131</v>
      </c>
      <c r="C15" s="16">
        <f>C16+C17+C18+C19+C20+C21+C22+C23+C24+C25+C26+C27</f>
        <v>1744.8</v>
      </c>
      <c r="D15" s="16">
        <f t="shared" ref="D15:F15" si="9">D16+D17+D18+D19+D20+D21+D22+D23+D24+D25+D26+D27</f>
        <v>1944.2</v>
      </c>
      <c r="E15" s="16">
        <f t="shared" si="9"/>
        <v>1474.2</v>
      </c>
      <c r="F15" s="16">
        <f t="shared" si="9"/>
        <v>366.3</v>
      </c>
      <c r="G15" s="16">
        <f t="shared" si="1"/>
        <v>732.6</v>
      </c>
      <c r="H15" s="16">
        <f t="shared" si="2"/>
        <v>1098.9000000000001</v>
      </c>
      <c r="I15" s="16">
        <f t="shared" si="7"/>
        <v>84.491059147180195</v>
      </c>
      <c r="J15" s="16">
        <f t="shared" si="8"/>
        <v>75.825532352638618</v>
      </c>
    </row>
    <row r="16" spans="1:10" ht="21" customHeight="1" x14ac:dyDescent="0.25">
      <c r="A16" s="15" t="s">
        <v>154</v>
      </c>
      <c r="B16" s="13" t="s">
        <v>132</v>
      </c>
      <c r="C16" s="16">
        <v>514.5</v>
      </c>
      <c r="D16" s="16">
        <v>650</v>
      </c>
      <c r="E16" s="16">
        <v>675</v>
      </c>
      <c r="F16" s="16">
        <v>168</v>
      </c>
      <c r="G16" s="16">
        <f t="shared" si="1"/>
        <v>336</v>
      </c>
      <c r="H16" s="16">
        <f t="shared" si="2"/>
        <v>504</v>
      </c>
      <c r="I16" s="16">
        <f t="shared" si="7"/>
        <v>131.19533527696794</v>
      </c>
      <c r="J16" s="16">
        <f t="shared" si="8"/>
        <v>103.84615384615385</v>
      </c>
    </row>
    <row r="17" spans="1:10" ht="21" customHeight="1" x14ac:dyDescent="0.25">
      <c r="A17" s="15" t="s">
        <v>155</v>
      </c>
      <c r="B17" s="13" t="s">
        <v>133</v>
      </c>
      <c r="C17" s="16">
        <v>28.7</v>
      </c>
      <c r="D17" s="16">
        <v>40</v>
      </c>
      <c r="E17" s="16">
        <v>50</v>
      </c>
      <c r="F17" s="16">
        <v>12</v>
      </c>
      <c r="G17" s="16">
        <f t="shared" si="1"/>
        <v>24</v>
      </c>
      <c r="H17" s="16">
        <f t="shared" si="2"/>
        <v>36</v>
      </c>
      <c r="I17" s="16">
        <f t="shared" si="7"/>
        <v>174.21602787456447</v>
      </c>
      <c r="J17" s="16">
        <f t="shared" si="8"/>
        <v>125</v>
      </c>
    </row>
    <row r="18" spans="1:10" ht="21" customHeight="1" x14ac:dyDescent="0.25">
      <c r="A18" s="15" t="s">
        <v>156</v>
      </c>
      <c r="B18" s="13" t="s">
        <v>134</v>
      </c>
      <c r="C18" s="16">
        <v>9.6</v>
      </c>
      <c r="D18" s="16">
        <v>10</v>
      </c>
      <c r="E18" s="16">
        <v>15</v>
      </c>
      <c r="F18" s="16">
        <v>3</v>
      </c>
      <c r="G18" s="16">
        <f t="shared" si="1"/>
        <v>6</v>
      </c>
      <c r="H18" s="16">
        <f t="shared" si="2"/>
        <v>9</v>
      </c>
      <c r="I18" s="16">
        <f t="shared" si="7"/>
        <v>156.25</v>
      </c>
      <c r="J18" s="16">
        <f t="shared" si="8"/>
        <v>150</v>
      </c>
    </row>
    <row r="19" spans="1:10" ht="21" customHeight="1" x14ac:dyDescent="0.25">
      <c r="A19" s="15" t="s">
        <v>157</v>
      </c>
      <c r="B19" s="13" t="s">
        <v>135</v>
      </c>
      <c r="C19" s="16">
        <v>27</v>
      </c>
      <c r="D19" s="16">
        <v>35</v>
      </c>
      <c r="E19" s="16">
        <v>40</v>
      </c>
      <c r="F19" s="16">
        <v>10</v>
      </c>
      <c r="G19" s="16">
        <f t="shared" si="1"/>
        <v>20</v>
      </c>
      <c r="H19" s="16">
        <f t="shared" si="2"/>
        <v>30</v>
      </c>
      <c r="I19" s="16">
        <f t="shared" si="7"/>
        <v>148.14814814814815</v>
      </c>
      <c r="J19" s="16">
        <f t="shared" si="8"/>
        <v>114.28571428571428</v>
      </c>
    </row>
    <row r="20" spans="1:10" ht="21" customHeight="1" x14ac:dyDescent="0.25">
      <c r="A20" s="15" t="s">
        <v>158</v>
      </c>
      <c r="B20" s="13" t="s">
        <v>136</v>
      </c>
      <c r="C20" s="16">
        <v>22</v>
      </c>
      <c r="D20" s="16">
        <v>30</v>
      </c>
      <c r="E20" s="16">
        <v>35</v>
      </c>
      <c r="F20" s="16">
        <v>8</v>
      </c>
      <c r="G20" s="16">
        <f t="shared" si="1"/>
        <v>16</v>
      </c>
      <c r="H20" s="16">
        <f t="shared" si="2"/>
        <v>24</v>
      </c>
      <c r="I20" s="16">
        <f t="shared" si="7"/>
        <v>159.09090909090909</v>
      </c>
      <c r="J20" s="16">
        <f t="shared" si="8"/>
        <v>116.66666666666667</v>
      </c>
    </row>
    <row r="21" spans="1:10" ht="27" customHeight="1" x14ac:dyDescent="0.25">
      <c r="A21" s="21" t="s">
        <v>159</v>
      </c>
      <c r="B21" s="13" t="s">
        <v>137</v>
      </c>
      <c r="C21" s="16"/>
      <c r="D21" s="16"/>
      <c r="E21" s="16"/>
      <c r="F21" s="16"/>
      <c r="G21" s="16"/>
      <c r="H21" s="16"/>
      <c r="I21" s="16"/>
      <c r="J21" s="16"/>
    </row>
    <row r="22" spans="1:10" ht="21" customHeight="1" x14ac:dyDescent="0.25">
      <c r="A22" s="15" t="s">
        <v>160</v>
      </c>
      <c r="B22" s="13" t="s">
        <v>138</v>
      </c>
      <c r="C22" s="16">
        <v>576.9</v>
      </c>
      <c r="D22" s="16">
        <v>684</v>
      </c>
      <c r="E22" s="16">
        <v>284</v>
      </c>
      <c r="F22" s="16">
        <v>71</v>
      </c>
      <c r="G22" s="16">
        <f t="shared" si="1"/>
        <v>142</v>
      </c>
      <c r="H22" s="16">
        <f t="shared" si="2"/>
        <v>213</v>
      </c>
      <c r="I22" s="16">
        <f t="shared" si="7"/>
        <v>49.228635812099157</v>
      </c>
      <c r="J22" s="16">
        <f t="shared" si="8"/>
        <v>41.520467836257311</v>
      </c>
    </row>
    <row r="23" spans="1:10" ht="21" customHeight="1" x14ac:dyDescent="0.25">
      <c r="A23" s="15" t="s">
        <v>161</v>
      </c>
      <c r="B23" s="13" t="s">
        <v>46</v>
      </c>
      <c r="C23" s="16">
        <v>156.30000000000001</v>
      </c>
      <c r="D23" s="16">
        <v>205.2</v>
      </c>
      <c r="E23" s="16">
        <v>85.2</v>
      </c>
      <c r="F23" s="16">
        <v>21.3</v>
      </c>
      <c r="G23" s="16">
        <f t="shared" si="1"/>
        <v>42.6</v>
      </c>
      <c r="H23" s="16">
        <f t="shared" si="2"/>
        <v>63.900000000000006</v>
      </c>
      <c r="I23" s="16">
        <f t="shared" si="7"/>
        <v>54.510556621881001</v>
      </c>
      <c r="J23" s="16">
        <f t="shared" si="8"/>
        <v>41.520467836257311</v>
      </c>
    </row>
    <row r="24" spans="1:10" ht="21" customHeight="1" x14ac:dyDescent="0.25">
      <c r="A24" s="15" t="s">
        <v>162</v>
      </c>
      <c r="B24" s="13" t="s">
        <v>139</v>
      </c>
      <c r="C24" s="16">
        <v>129.5</v>
      </c>
      <c r="D24" s="16"/>
      <c r="E24" s="16"/>
      <c r="F24" s="16"/>
      <c r="G24" s="16"/>
      <c r="H24" s="16"/>
      <c r="I24" s="16"/>
      <c r="J24" s="15"/>
    </row>
    <row r="25" spans="1:10" ht="21" customHeight="1" x14ac:dyDescent="0.25">
      <c r="A25" s="15" t="s">
        <v>163</v>
      </c>
      <c r="B25" s="13" t="s">
        <v>51</v>
      </c>
      <c r="C25" s="16"/>
      <c r="D25" s="16"/>
      <c r="E25" s="16"/>
      <c r="F25" s="16"/>
      <c r="G25" s="16"/>
      <c r="H25" s="16"/>
      <c r="I25" s="16"/>
      <c r="J25" s="15"/>
    </row>
    <row r="26" spans="1:10" ht="36" customHeight="1" x14ac:dyDescent="0.25">
      <c r="A26" s="15" t="s">
        <v>164</v>
      </c>
      <c r="B26" s="13" t="s">
        <v>140</v>
      </c>
      <c r="C26" s="16">
        <v>229</v>
      </c>
      <c r="D26" s="16">
        <v>230</v>
      </c>
      <c r="E26" s="16">
        <v>230</v>
      </c>
      <c r="F26" s="16">
        <v>58</v>
      </c>
      <c r="G26" s="16">
        <f t="shared" si="1"/>
        <v>116</v>
      </c>
      <c r="H26" s="16">
        <f t="shared" si="2"/>
        <v>174</v>
      </c>
      <c r="I26" s="16">
        <f t="shared" si="7"/>
        <v>100.43668122270742</v>
      </c>
      <c r="J26" s="16">
        <f t="shared" si="8"/>
        <v>100</v>
      </c>
    </row>
    <row r="27" spans="1:10" ht="21" customHeight="1" x14ac:dyDescent="0.25">
      <c r="A27" s="15" t="s">
        <v>165</v>
      </c>
      <c r="B27" s="13" t="s">
        <v>141</v>
      </c>
      <c r="C27" s="16">
        <v>51.3</v>
      </c>
      <c r="D27" s="16">
        <v>60</v>
      </c>
      <c r="E27" s="16">
        <v>60</v>
      </c>
      <c r="F27" s="16">
        <v>15</v>
      </c>
      <c r="G27" s="16">
        <f t="shared" si="1"/>
        <v>30</v>
      </c>
      <c r="H27" s="16">
        <f t="shared" si="2"/>
        <v>45</v>
      </c>
      <c r="I27" s="16">
        <f t="shared" si="7"/>
        <v>116.95906432748539</v>
      </c>
      <c r="J27" s="16">
        <f t="shared" si="8"/>
        <v>100</v>
      </c>
    </row>
    <row r="28" spans="1:10" s="2" customFormat="1" x14ac:dyDescent="0.25">
      <c r="A28" s="40" t="s">
        <v>17</v>
      </c>
      <c r="B28" s="41"/>
      <c r="C28" s="16">
        <f>C4</f>
        <v>7472.9999999999991</v>
      </c>
      <c r="D28" s="16">
        <f t="shared" ref="D28:H28" si="10">D4</f>
        <v>8498.6</v>
      </c>
      <c r="E28" s="16">
        <f t="shared" si="10"/>
        <v>8727.2000000000007</v>
      </c>
      <c r="F28" s="16">
        <f t="shared" si="10"/>
        <v>2180.5</v>
      </c>
      <c r="G28" s="16">
        <f t="shared" si="10"/>
        <v>4328</v>
      </c>
      <c r="H28" s="16">
        <f t="shared" si="10"/>
        <v>6404.5</v>
      </c>
      <c r="I28" s="16">
        <f t="shared" si="5"/>
        <v>116.78308577545835</v>
      </c>
      <c r="J28" s="16">
        <f t="shared" si="6"/>
        <v>102.68985479961405</v>
      </c>
    </row>
    <row r="29" spans="1:10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</row>
  </sheetData>
  <mergeCells count="9">
    <mergeCell ref="A28:B28"/>
    <mergeCell ref="A1:J1"/>
    <mergeCell ref="A2:A3"/>
    <mergeCell ref="B2:B3"/>
    <mergeCell ref="C2:C3"/>
    <mergeCell ref="D2:D3"/>
    <mergeCell ref="E2:E3"/>
    <mergeCell ref="F2:H2"/>
    <mergeCell ref="I2:J2"/>
  </mergeCells>
  <pageMargins left="0.59055118110236227" right="0.39370078740157483" top="0.74803149606299213" bottom="0.74803149606299213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SheetLayoutView="100" workbookViewId="0">
      <selection activeCell="F18" sqref="F18"/>
    </sheetView>
  </sheetViews>
  <sheetFormatPr defaultRowHeight="15" x14ac:dyDescent="0.25"/>
  <cols>
    <col min="1" max="1" width="4.7109375" style="1" customWidth="1"/>
    <col min="2" max="2" width="46.140625" style="1" customWidth="1"/>
    <col min="3" max="3" width="11" style="1" customWidth="1"/>
    <col min="4" max="4" width="10.7109375" style="1" customWidth="1"/>
    <col min="5" max="5" width="10.85546875" style="1" customWidth="1"/>
    <col min="6" max="6" width="13.5703125" style="1" customWidth="1"/>
    <col min="7" max="7" width="14.42578125" style="1" customWidth="1"/>
    <col min="8" max="8" width="15.28515625" style="1" customWidth="1"/>
    <col min="9" max="16384" width="9.140625" style="1"/>
  </cols>
  <sheetData>
    <row r="1" spans="1:8" ht="33" customHeight="1" x14ac:dyDescent="0.25">
      <c r="A1" s="36" t="s">
        <v>166</v>
      </c>
      <c r="B1" s="36"/>
      <c r="C1" s="36"/>
      <c r="D1" s="36"/>
      <c r="E1" s="36"/>
      <c r="F1" s="36"/>
      <c r="G1" s="36"/>
      <c r="H1" s="36"/>
    </row>
    <row r="2" spans="1:8" ht="48" customHeight="1" x14ac:dyDescent="0.25">
      <c r="A2" s="32" t="s">
        <v>2</v>
      </c>
      <c r="B2" s="32" t="s">
        <v>167</v>
      </c>
      <c r="C2" s="32" t="s">
        <v>22</v>
      </c>
      <c r="D2" s="32" t="s">
        <v>7</v>
      </c>
      <c r="E2" s="32" t="s">
        <v>5</v>
      </c>
      <c r="F2" s="37" t="s">
        <v>23</v>
      </c>
      <c r="G2" s="38"/>
      <c r="H2" s="39"/>
    </row>
    <row r="3" spans="1:8" x14ac:dyDescent="0.25">
      <c r="A3" s="33"/>
      <c r="B3" s="33"/>
      <c r="C3" s="33"/>
      <c r="D3" s="33"/>
      <c r="E3" s="33"/>
      <c r="F3" s="13" t="s">
        <v>24</v>
      </c>
      <c r="G3" s="13" t="s">
        <v>25</v>
      </c>
      <c r="H3" s="13" t="s">
        <v>26</v>
      </c>
    </row>
    <row r="4" spans="1:8" s="2" customFormat="1" ht="18.75" customHeight="1" x14ac:dyDescent="0.25">
      <c r="A4" s="15" t="s">
        <v>178</v>
      </c>
      <c r="B4" s="13" t="s">
        <v>168</v>
      </c>
      <c r="C4" s="16">
        <f>C5+C6+C7</f>
        <v>827</v>
      </c>
      <c r="D4" s="16">
        <f t="shared" ref="D4:E4" si="0">D5+D6+D7</f>
        <v>844</v>
      </c>
      <c r="E4" s="16">
        <f t="shared" si="0"/>
        <v>856</v>
      </c>
      <c r="F4" s="16">
        <v>211</v>
      </c>
      <c r="G4" s="16">
        <f>F4*2</f>
        <v>422</v>
      </c>
      <c r="H4" s="16">
        <f>F4*3</f>
        <v>633</v>
      </c>
    </row>
    <row r="5" spans="1:8" ht="15.75" customHeight="1" x14ac:dyDescent="0.25">
      <c r="A5" s="15" t="s">
        <v>179</v>
      </c>
      <c r="B5" s="13" t="s">
        <v>50</v>
      </c>
      <c r="C5" s="16">
        <v>1</v>
      </c>
      <c r="D5" s="16"/>
      <c r="E5" s="16">
        <v>1</v>
      </c>
      <c r="F5" s="16"/>
      <c r="G5" s="16">
        <f t="shared" ref="G5:G9" si="1">F5*2</f>
        <v>0</v>
      </c>
      <c r="H5" s="16">
        <f t="shared" ref="H5:H7" si="2">F5*3</f>
        <v>0</v>
      </c>
    </row>
    <row r="6" spans="1:8" ht="17.25" customHeight="1" x14ac:dyDescent="0.25">
      <c r="A6" s="19" t="s">
        <v>180</v>
      </c>
      <c r="B6" s="13" t="s">
        <v>169</v>
      </c>
      <c r="C6" s="16">
        <v>661</v>
      </c>
      <c r="D6" s="16">
        <v>744</v>
      </c>
      <c r="E6" s="16">
        <v>755</v>
      </c>
      <c r="F6" s="16">
        <v>189</v>
      </c>
      <c r="G6" s="16">
        <f t="shared" si="1"/>
        <v>378</v>
      </c>
      <c r="H6" s="16">
        <f t="shared" si="2"/>
        <v>567</v>
      </c>
    </row>
    <row r="7" spans="1:8" ht="19.5" customHeight="1" x14ac:dyDescent="0.25">
      <c r="A7" s="15" t="s">
        <v>181</v>
      </c>
      <c r="B7" s="13" t="s">
        <v>170</v>
      </c>
      <c r="C7" s="16">
        <v>165</v>
      </c>
      <c r="D7" s="16">
        <v>100</v>
      </c>
      <c r="E7" s="16">
        <v>100</v>
      </c>
      <c r="F7" s="16">
        <v>25</v>
      </c>
      <c r="G7" s="16">
        <f t="shared" si="1"/>
        <v>50</v>
      </c>
      <c r="H7" s="16">
        <f t="shared" si="2"/>
        <v>75</v>
      </c>
    </row>
    <row r="8" spans="1:8" s="2" customFormat="1" ht="18" customHeight="1" x14ac:dyDescent="0.25">
      <c r="A8" s="15" t="s">
        <v>182</v>
      </c>
      <c r="B8" s="13" t="s">
        <v>171</v>
      </c>
      <c r="C8" s="16">
        <v>13</v>
      </c>
      <c r="D8" s="16"/>
      <c r="E8" s="16"/>
      <c r="F8" s="16"/>
      <c r="G8" s="16"/>
      <c r="H8" s="16"/>
    </row>
    <row r="9" spans="1:8" s="2" customFormat="1" ht="18" customHeight="1" x14ac:dyDescent="0.25">
      <c r="A9" s="15" t="s">
        <v>183</v>
      </c>
      <c r="B9" s="13" t="s">
        <v>172</v>
      </c>
      <c r="C9" s="16">
        <f>C10+C11+C12+C13</f>
        <v>1546.0000000000002</v>
      </c>
      <c r="D9" s="16">
        <f t="shared" ref="D9" si="3">D10+D11+D12+D13</f>
        <v>1726.3</v>
      </c>
      <c r="E9" s="16">
        <v>1754.3</v>
      </c>
      <c r="F9" s="16">
        <v>438.6</v>
      </c>
      <c r="G9" s="16">
        <f t="shared" si="1"/>
        <v>877.2</v>
      </c>
      <c r="H9" s="16">
        <f t="shared" ref="H9" si="4">F9*3</f>
        <v>1315.8000000000002</v>
      </c>
    </row>
    <row r="10" spans="1:8" ht="17.25" customHeight="1" x14ac:dyDescent="0.25">
      <c r="A10" s="19" t="s">
        <v>184</v>
      </c>
      <c r="B10" s="13" t="s">
        <v>173</v>
      </c>
      <c r="C10" s="16">
        <v>1139.3</v>
      </c>
      <c r="D10" s="16">
        <v>1258.5</v>
      </c>
      <c r="E10" s="16"/>
      <c r="F10" s="16"/>
      <c r="G10" s="16"/>
      <c r="H10" s="16"/>
    </row>
    <row r="11" spans="1:8" ht="18.75" customHeight="1" x14ac:dyDescent="0.25">
      <c r="A11" s="21" t="s">
        <v>185</v>
      </c>
      <c r="B11" s="13" t="s">
        <v>174</v>
      </c>
      <c r="C11" s="16">
        <v>133.4</v>
      </c>
      <c r="D11" s="16">
        <v>165.9</v>
      </c>
      <c r="E11" s="16"/>
      <c r="F11" s="16"/>
      <c r="G11" s="16"/>
      <c r="H11" s="16"/>
    </row>
    <row r="12" spans="1:8" ht="21.75" customHeight="1" x14ac:dyDescent="0.25">
      <c r="A12" s="15" t="s">
        <v>186</v>
      </c>
      <c r="B12" s="13" t="s">
        <v>175</v>
      </c>
      <c r="C12" s="16">
        <v>264.10000000000002</v>
      </c>
      <c r="D12" s="16">
        <v>291.8</v>
      </c>
      <c r="E12" s="16"/>
      <c r="F12" s="16"/>
      <c r="G12" s="16"/>
      <c r="H12" s="16"/>
    </row>
    <row r="13" spans="1:8" ht="46.5" customHeight="1" x14ac:dyDescent="0.25">
      <c r="A13" s="15" t="s">
        <v>187</v>
      </c>
      <c r="B13" s="13" t="s">
        <v>176</v>
      </c>
      <c r="C13" s="16">
        <v>9.1999999999999993</v>
      </c>
      <c r="D13" s="16">
        <v>10.1</v>
      </c>
      <c r="E13" s="16"/>
      <c r="F13" s="16"/>
      <c r="G13" s="16"/>
      <c r="H13" s="16"/>
    </row>
    <row r="14" spans="1:8" s="2" customFormat="1" ht="18.75" customHeight="1" x14ac:dyDescent="0.25">
      <c r="A14" s="42" t="s">
        <v>177</v>
      </c>
      <c r="B14" s="42"/>
      <c r="C14" s="16">
        <f>C4+C8+C9</f>
        <v>2386</v>
      </c>
      <c r="D14" s="16">
        <f t="shared" ref="D14:H14" si="5">D4+D8+D9</f>
        <v>2570.3000000000002</v>
      </c>
      <c r="E14" s="16">
        <f t="shared" si="5"/>
        <v>2610.3000000000002</v>
      </c>
      <c r="F14" s="16">
        <f t="shared" si="5"/>
        <v>649.6</v>
      </c>
      <c r="G14" s="16">
        <f t="shared" si="5"/>
        <v>1299.2</v>
      </c>
      <c r="H14" s="16">
        <f t="shared" si="5"/>
        <v>1948.8000000000002</v>
      </c>
    </row>
    <row r="15" spans="1:8" ht="23.25" customHeight="1" x14ac:dyDescent="0.25">
      <c r="A15" s="43" t="s">
        <v>188</v>
      </c>
      <c r="B15" s="43"/>
      <c r="C15" s="43"/>
      <c r="D15" s="43"/>
      <c r="E15" s="43"/>
      <c r="F15" s="43"/>
      <c r="G15" s="43"/>
      <c r="H15" s="43"/>
    </row>
    <row r="16" spans="1:8" ht="27" customHeight="1" x14ac:dyDescent="0.25">
      <c r="A16" s="43" t="s">
        <v>189</v>
      </c>
      <c r="B16" s="43"/>
      <c r="C16" s="43"/>
      <c r="D16" s="43"/>
      <c r="E16" s="43"/>
      <c r="F16" s="43"/>
      <c r="G16" s="43"/>
      <c r="H16" s="43"/>
    </row>
    <row r="20" spans="2:2" x14ac:dyDescent="0.25">
      <c r="B20" s="23" t="s">
        <v>239</v>
      </c>
    </row>
  </sheetData>
  <mergeCells count="10">
    <mergeCell ref="A14:B14"/>
    <mergeCell ref="A15:H15"/>
    <mergeCell ref="A16:H16"/>
    <mergeCell ref="A1:H1"/>
    <mergeCell ref="A2:A3"/>
    <mergeCell ref="B2:B3"/>
    <mergeCell ref="C2:C3"/>
    <mergeCell ref="D2:D3"/>
    <mergeCell ref="E2:E3"/>
    <mergeCell ref="F2:H2"/>
  </mergeCells>
  <pageMargins left="0.59055118110236227" right="0.39370078740157483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т.1</vt:lpstr>
      <vt:lpstr>т.2</vt:lpstr>
      <vt:lpstr>т.3</vt:lpstr>
      <vt:lpstr>т.4</vt:lpstr>
      <vt:lpstr>т.5</vt:lpstr>
      <vt:lpstr>т.7</vt:lpstr>
      <vt:lpstr>т.8</vt:lpstr>
      <vt:lpstr>т.3!Заголовки_для_печати</vt:lpstr>
      <vt:lpstr>т.7!Заголовки_для_печати</vt:lpstr>
      <vt:lpstr>т.3!Область_печати</vt:lpstr>
      <vt:lpstr>т.4!Область_печати</vt:lpstr>
      <vt:lpstr>т.5!Область_печати</vt:lpstr>
      <vt:lpstr>т.7!Область_печати</vt:lpstr>
      <vt:lpstr>т.8!Область_печати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2024-01-30T07:58:10Z</dcterms:modified>
</cp:coreProperties>
</file>