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data_share\Общий отдел\38 kab\Документы\МАРТ 2024\Постановления\О внес изм от 18.12.2015 № 1369\"/>
    </mc:Choice>
  </mc:AlternateContent>
  <bookViews>
    <workbookView xWindow="0" yWindow="0" windowWidth="28800" windowHeight="12435"/>
  </bookViews>
  <sheets>
    <sheet name="Приложение №1" sheetId="1" r:id="rId1"/>
    <sheet name="Лист3" sheetId="3" r:id="rId2"/>
  </sheets>
  <definedNames>
    <definedName name="_xlnm.Print_Area" localSheetId="0">'Приложение №1'!$A$1:$P$300</definedName>
  </definedNames>
  <calcPr calcId="152511" refMode="R1C1"/>
</workbook>
</file>

<file path=xl/calcChain.xml><?xml version="1.0" encoding="utf-8"?>
<calcChain xmlns="http://schemas.openxmlformats.org/spreadsheetml/2006/main">
  <c r="G113" i="1" l="1"/>
  <c r="E140" i="1"/>
  <c r="E139" i="1"/>
  <c r="E164" i="1" l="1"/>
  <c r="G156" i="1"/>
  <c r="H156" i="1"/>
  <c r="I156" i="1"/>
  <c r="F156" i="1"/>
  <c r="I157" i="1"/>
  <c r="H161" i="1"/>
  <c r="I161" i="1"/>
  <c r="H157" i="1"/>
  <c r="E160" i="1"/>
  <c r="I113" i="1"/>
  <c r="H113" i="1"/>
  <c r="H271" i="1"/>
  <c r="H272" i="1"/>
  <c r="G271" i="1"/>
  <c r="G272" i="1"/>
  <c r="E256" i="1"/>
  <c r="I254" i="1"/>
  <c r="H254" i="1"/>
  <c r="G254" i="1"/>
  <c r="F254" i="1"/>
  <c r="I233" i="1"/>
  <c r="I230" i="1" s="1"/>
  <c r="I234" i="1"/>
  <c r="I231" i="1" s="1"/>
  <c r="H233" i="1"/>
  <c r="H230" i="1" s="1"/>
  <c r="H234" i="1"/>
  <c r="H231" i="1" s="1"/>
  <c r="E156" i="1" l="1"/>
  <c r="E255" i="1"/>
  <c r="E254" i="1" s="1"/>
  <c r="G233" i="1"/>
  <c r="G230" i="1" s="1"/>
  <c r="G234" i="1"/>
  <c r="G231" i="1" s="1"/>
  <c r="G194" i="1"/>
  <c r="I194" i="1"/>
  <c r="H194" i="1"/>
  <c r="I178" i="1"/>
  <c r="I177" i="1"/>
  <c r="I176" i="1"/>
  <c r="H176" i="1"/>
  <c r="H178" i="1"/>
  <c r="H177" i="1"/>
  <c r="G176" i="1"/>
  <c r="G177" i="1"/>
  <c r="G178" i="1"/>
  <c r="H155" i="1"/>
  <c r="I155" i="1"/>
  <c r="F155" i="1"/>
  <c r="H154" i="1"/>
  <c r="I154" i="1"/>
  <c r="G163" i="1"/>
  <c r="E163" i="1" s="1"/>
  <c r="G162" i="1"/>
  <c r="F162" i="1"/>
  <c r="F161" i="1" s="1"/>
  <c r="G159" i="1"/>
  <c r="E159" i="1" s="1"/>
  <c r="G158" i="1"/>
  <c r="F158" i="1"/>
  <c r="F157" i="1" s="1"/>
  <c r="H144" i="1"/>
  <c r="I144" i="1"/>
  <c r="H143" i="1"/>
  <c r="H93" i="1" s="1"/>
  <c r="I143" i="1"/>
  <c r="I93" i="1" s="1"/>
  <c r="F143" i="1"/>
  <c r="F144" i="1"/>
  <c r="H142" i="1"/>
  <c r="H92" i="1" s="1"/>
  <c r="I142" i="1"/>
  <c r="G152" i="1"/>
  <c r="E152" i="1" s="1"/>
  <c r="G151" i="1"/>
  <c r="E151" i="1" s="1"/>
  <c r="G150" i="1"/>
  <c r="F150" i="1"/>
  <c r="F149" i="1" s="1"/>
  <c r="I149" i="1"/>
  <c r="H149" i="1"/>
  <c r="G148" i="1"/>
  <c r="G144" i="1" s="1"/>
  <c r="G147" i="1"/>
  <c r="E147" i="1" s="1"/>
  <c r="G146" i="1"/>
  <c r="F146" i="1"/>
  <c r="F142" i="1" s="1"/>
  <c r="I145" i="1"/>
  <c r="H145" i="1"/>
  <c r="G68" i="1"/>
  <c r="G69" i="1"/>
  <c r="G36" i="1"/>
  <c r="F34" i="1"/>
  <c r="E45" i="1"/>
  <c r="G41" i="1"/>
  <c r="G40" i="1" s="1"/>
  <c r="H41" i="1"/>
  <c r="H40" i="1" s="1"/>
  <c r="I41" i="1"/>
  <c r="I40" i="1" s="1"/>
  <c r="I111" i="1" l="1"/>
  <c r="I153" i="1"/>
  <c r="H111" i="1"/>
  <c r="I92" i="1"/>
  <c r="G161" i="1"/>
  <c r="H153" i="1"/>
  <c r="G154" i="1"/>
  <c r="G157" i="1"/>
  <c r="F154" i="1"/>
  <c r="F153" i="1" s="1"/>
  <c r="G155" i="1"/>
  <c r="G111" i="1" s="1"/>
  <c r="E146" i="1"/>
  <c r="G143" i="1"/>
  <c r="G93" i="1" s="1"/>
  <c r="G149" i="1"/>
  <c r="E148" i="1"/>
  <c r="G145" i="1"/>
  <c r="G142" i="1"/>
  <c r="E162" i="1"/>
  <c r="E161" i="1" s="1"/>
  <c r="E158" i="1"/>
  <c r="E157" i="1" s="1"/>
  <c r="E150" i="1"/>
  <c r="E149" i="1" s="1"/>
  <c r="F145" i="1"/>
  <c r="I83" i="1"/>
  <c r="I80" i="1" s="1"/>
  <c r="I68" i="1"/>
  <c r="I295" i="1"/>
  <c r="I294" i="1" s="1"/>
  <c r="I292" i="1"/>
  <c r="I287" i="1"/>
  <c r="E284" i="1"/>
  <c r="E283" i="1"/>
  <c r="I282" i="1"/>
  <c r="I281" i="1"/>
  <c r="I278" i="1" s="1"/>
  <c r="I280" i="1"/>
  <c r="I277" i="1" s="1"/>
  <c r="E272" i="1"/>
  <c r="E271" i="1"/>
  <c r="I270" i="1"/>
  <c r="I269" i="1"/>
  <c r="I266" i="1" s="1"/>
  <c r="I268" i="1"/>
  <c r="I265" i="1" s="1"/>
  <c r="I259" i="1"/>
  <c r="I258" i="1" s="1"/>
  <c r="I232" i="1"/>
  <c r="I229" i="1"/>
  <c r="I227" i="1"/>
  <c r="I224" i="1" s="1"/>
  <c r="E215" i="1"/>
  <c r="E216" i="1"/>
  <c r="E218" i="1"/>
  <c r="E219" i="1"/>
  <c r="I213" i="1"/>
  <c r="H213" i="1"/>
  <c r="I208" i="1"/>
  <c r="I205" i="1" s="1"/>
  <c r="H208" i="1"/>
  <c r="G208" i="1"/>
  <c r="F208" i="1"/>
  <c r="E211" i="1"/>
  <c r="I212" i="1"/>
  <c r="I207" i="1" s="1"/>
  <c r="I209" i="1"/>
  <c r="H69" i="1"/>
  <c r="I69" i="1"/>
  <c r="H83" i="1"/>
  <c r="H80" i="1" s="1"/>
  <c r="G83" i="1"/>
  <c r="G80" i="1" s="1"/>
  <c r="G92" i="1" l="1"/>
  <c r="G153" i="1"/>
  <c r="E145" i="1"/>
  <c r="I286" i="1"/>
  <c r="I285" i="1" s="1"/>
  <c r="F30" i="3" s="1"/>
  <c r="E282" i="1"/>
  <c r="I275" i="1"/>
  <c r="F28" i="3" s="1"/>
  <c r="I274" i="1"/>
  <c r="F27" i="3" s="1"/>
  <c r="I279" i="1"/>
  <c r="I276" i="1"/>
  <c r="E270" i="1"/>
  <c r="I263" i="1"/>
  <c r="F25" i="3" s="1"/>
  <c r="I262" i="1"/>
  <c r="F24" i="3" s="1"/>
  <c r="I267" i="1"/>
  <c r="I264" i="1"/>
  <c r="I257" i="1"/>
  <c r="F22" i="3" s="1"/>
  <c r="I228" i="1"/>
  <c r="I226" i="1" s="1"/>
  <c r="I221" i="1"/>
  <c r="F19" i="3" s="1"/>
  <c r="I204" i="1"/>
  <c r="I203" i="1" s="1"/>
  <c r="I202" i="1"/>
  <c r="I206" i="1"/>
  <c r="I273" i="1" l="1"/>
  <c r="I261" i="1"/>
  <c r="I225" i="1"/>
  <c r="I201" i="1"/>
  <c r="I199" i="1"/>
  <c r="F17" i="3" s="1"/>
  <c r="I223" i="1" l="1"/>
  <c r="I222" i="1"/>
  <c r="F20" i="3" s="1"/>
  <c r="I198" i="1"/>
  <c r="F16" i="3" s="1"/>
  <c r="I200" i="1"/>
  <c r="I220" i="1" l="1"/>
  <c r="I197" i="1"/>
  <c r="G172" i="1" l="1"/>
  <c r="G195" i="1"/>
  <c r="G67" i="1"/>
  <c r="E196" i="1" l="1"/>
  <c r="I195" i="1"/>
  <c r="E194" i="1"/>
  <c r="E193" i="1" l="1"/>
  <c r="E192" i="1"/>
  <c r="F191" i="1"/>
  <c r="G191" i="1"/>
  <c r="H191" i="1"/>
  <c r="I191" i="1"/>
  <c r="I190" i="1"/>
  <c r="I189" i="1"/>
  <c r="I188" i="1"/>
  <c r="E185" i="1"/>
  <c r="E186" i="1"/>
  <c r="E184" i="1"/>
  <c r="I183" i="1"/>
  <c r="I182" i="1"/>
  <c r="I181" i="1"/>
  <c r="I180" i="1"/>
  <c r="E177" i="1"/>
  <c r="E178" i="1"/>
  <c r="E176" i="1"/>
  <c r="I175" i="1"/>
  <c r="I174" i="1"/>
  <c r="I173" i="1"/>
  <c r="I172" i="1"/>
  <c r="E170" i="1"/>
  <c r="E191" i="1" l="1"/>
  <c r="I187" i="1"/>
  <c r="E183" i="1"/>
  <c r="I179" i="1"/>
  <c r="E175" i="1"/>
  <c r="I171" i="1"/>
  <c r="E169" i="1"/>
  <c r="E168" i="1" s="1"/>
  <c r="I168" i="1"/>
  <c r="I167" i="1"/>
  <c r="I166" i="1"/>
  <c r="E143" i="1"/>
  <c r="E155" i="1"/>
  <c r="E154" i="1"/>
  <c r="E138" i="1"/>
  <c r="E116" i="1"/>
  <c r="E117" i="1"/>
  <c r="E118" i="1"/>
  <c r="E119" i="1"/>
  <c r="E120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14" i="1"/>
  <c r="E144" i="1"/>
  <c r="H141" i="1"/>
  <c r="I141" i="1"/>
  <c r="G141" i="1"/>
  <c r="F93" i="1"/>
  <c r="F112" i="1"/>
  <c r="I66" i="1"/>
  <c r="E95" i="1"/>
  <c r="E96" i="1"/>
  <c r="E98" i="1"/>
  <c r="E99" i="1"/>
  <c r="E101" i="1"/>
  <c r="E102" i="1"/>
  <c r="E104" i="1"/>
  <c r="E105" i="1"/>
  <c r="E107" i="1"/>
  <c r="E108" i="1"/>
  <c r="E109" i="1"/>
  <c r="E110" i="1"/>
  <c r="E84" i="1"/>
  <c r="E85" i="1"/>
  <c r="E86" i="1"/>
  <c r="E87" i="1"/>
  <c r="E89" i="1"/>
  <c r="E90" i="1"/>
  <c r="E82" i="1"/>
  <c r="I81" i="1"/>
  <c r="E78" i="1"/>
  <c r="E77" i="1"/>
  <c r="I76" i="1"/>
  <c r="E75" i="1"/>
  <c r="E74" i="1"/>
  <c r="I73" i="1"/>
  <c r="E72" i="1"/>
  <c r="E71" i="1"/>
  <c r="F70" i="1"/>
  <c r="I70" i="1"/>
  <c r="H70" i="1"/>
  <c r="I67" i="1"/>
  <c r="E58" i="1"/>
  <c r="E57" i="1"/>
  <c r="F56" i="1"/>
  <c r="E54" i="1"/>
  <c r="E53" i="1"/>
  <c r="E52" i="1"/>
  <c r="E51" i="1"/>
  <c r="E50" i="1"/>
  <c r="E49" i="1"/>
  <c r="E48" i="1"/>
  <c r="E43" i="1"/>
  <c r="E42" i="1"/>
  <c r="E39" i="1"/>
  <c r="E38" i="1"/>
  <c r="I37" i="1"/>
  <c r="E36" i="1"/>
  <c r="E35" i="1"/>
  <c r="I34" i="1"/>
  <c r="I33" i="1"/>
  <c r="I30" i="1" s="1"/>
  <c r="I32" i="1"/>
  <c r="I47" i="1"/>
  <c r="I46" i="1" s="1"/>
  <c r="G47" i="1"/>
  <c r="G46" i="1" s="1"/>
  <c r="H47" i="1"/>
  <c r="H46" i="1" s="1"/>
  <c r="F47" i="1"/>
  <c r="F46" i="1" s="1"/>
  <c r="E34" i="1" l="1"/>
  <c r="E153" i="1"/>
  <c r="I24" i="1"/>
  <c r="I18" i="1" s="1"/>
  <c r="F13" i="3"/>
  <c r="F34" i="3" s="1"/>
  <c r="I64" i="1"/>
  <c r="I31" i="1"/>
  <c r="I165" i="1"/>
  <c r="I112" i="1"/>
  <c r="I91" i="1"/>
  <c r="I79" i="1"/>
  <c r="I65" i="1"/>
  <c r="E76" i="1"/>
  <c r="E73" i="1"/>
  <c r="E70" i="1"/>
  <c r="E47" i="1"/>
  <c r="E46" i="1" s="1"/>
  <c r="I62" i="1"/>
  <c r="I29" i="1"/>
  <c r="E37" i="1"/>
  <c r="I27" i="1"/>
  <c r="F9" i="3" s="1"/>
  <c r="I63" i="1" l="1"/>
  <c r="I22" i="1"/>
  <c r="I17" i="1" s="1"/>
  <c r="F12" i="3"/>
  <c r="F33" i="3" s="1"/>
  <c r="I26" i="1"/>
  <c r="I28" i="1"/>
  <c r="I61" i="1"/>
  <c r="I60" i="1"/>
  <c r="F11" i="3" s="1"/>
  <c r="I14" i="1"/>
  <c r="I299" i="1" s="1"/>
  <c r="I20" i="1"/>
  <c r="F233" i="1"/>
  <c r="F295" i="1"/>
  <c r="F289" i="1"/>
  <c r="F288" i="1"/>
  <c r="F293" i="1"/>
  <c r="F291" i="1"/>
  <c r="G288" i="1"/>
  <c r="I25" i="1" l="1"/>
  <c r="F8" i="3"/>
  <c r="F32" i="3"/>
  <c r="E233" i="1"/>
  <c r="F230" i="1"/>
  <c r="I19" i="1"/>
  <c r="F227" i="1"/>
  <c r="F224" i="1" s="1"/>
  <c r="E230" i="1"/>
  <c r="I59" i="1"/>
  <c r="I16" i="1"/>
  <c r="I15" i="1" s="1"/>
  <c r="I13" i="1"/>
  <c r="I298" i="1" s="1"/>
  <c r="H291" i="1"/>
  <c r="E291" i="1" s="1"/>
  <c r="G291" i="1"/>
  <c r="H295" i="1"/>
  <c r="G295" i="1"/>
  <c r="E295" i="1" s="1"/>
  <c r="H293" i="1"/>
  <c r="E293" i="1" s="1"/>
  <c r="G293" i="1"/>
  <c r="H289" i="1"/>
  <c r="G289" i="1"/>
  <c r="E289" i="1" s="1"/>
  <c r="H288" i="1"/>
  <c r="E288" i="1" s="1"/>
  <c r="I12" i="1" l="1"/>
  <c r="I11" i="1" l="1"/>
  <c r="I296" i="1" s="1"/>
  <c r="I297" i="1"/>
  <c r="G209" i="1"/>
  <c r="H209" i="1"/>
  <c r="H212" i="1"/>
  <c r="H207" i="1" s="1"/>
  <c r="G212" i="1"/>
  <c r="G207" i="1" s="1"/>
  <c r="G204" i="1" s="1"/>
  <c r="F205" i="1"/>
  <c r="F212" i="1"/>
  <c r="F210" i="1"/>
  <c r="E210" i="1" s="1"/>
  <c r="E209" i="1" s="1"/>
  <c r="H206" i="1" l="1"/>
  <c r="H204" i="1"/>
  <c r="E212" i="1"/>
  <c r="G205" i="1"/>
  <c r="G206" i="1"/>
  <c r="E208" i="1"/>
  <c r="H205" i="1"/>
  <c r="H202" i="1" s="1"/>
  <c r="H199" i="1" s="1"/>
  <c r="E17" i="3" s="1"/>
  <c r="F209" i="1"/>
  <c r="F207" i="1"/>
  <c r="F204" i="1" l="1"/>
  <c r="F206" i="1"/>
  <c r="E207" i="1"/>
  <c r="E206" i="1" s="1"/>
  <c r="G202" i="1"/>
  <c r="E205" i="1"/>
  <c r="F203" i="1" l="1"/>
  <c r="E204" i="1"/>
  <c r="E203" i="1" s="1"/>
  <c r="G199" i="1"/>
  <c r="D17" i="3" s="1"/>
  <c r="E113" i="1"/>
  <c r="E112" i="1" s="1"/>
  <c r="G32" i="1" l="1"/>
  <c r="F37" i="1"/>
  <c r="F287" i="1" l="1"/>
  <c r="H282" i="1" l="1"/>
  <c r="G282" i="1"/>
  <c r="F282" i="1"/>
  <c r="H281" i="1"/>
  <c r="H278" i="1" s="1"/>
  <c r="H275" i="1" s="1"/>
  <c r="E28" i="3" s="1"/>
  <c r="G281" i="1"/>
  <c r="F281" i="1"/>
  <c r="H280" i="1"/>
  <c r="H277" i="1" s="1"/>
  <c r="G280" i="1"/>
  <c r="F280" i="1"/>
  <c r="F277" i="1" s="1"/>
  <c r="F234" i="1"/>
  <c r="E234" i="1" l="1"/>
  <c r="E232" i="1" s="1"/>
  <c r="F231" i="1"/>
  <c r="E231" i="1" s="1"/>
  <c r="E229" i="1" s="1"/>
  <c r="G278" i="1"/>
  <c r="E281" i="1"/>
  <c r="G277" i="1"/>
  <c r="E277" i="1" s="1"/>
  <c r="E280" i="1"/>
  <c r="F278" i="1"/>
  <c r="F276" i="1" s="1"/>
  <c r="F232" i="1"/>
  <c r="F274" i="1"/>
  <c r="C27" i="3" s="1"/>
  <c r="H274" i="1"/>
  <c r="E27" i="3" s="1"/>
  <c r="H276" i="1"/>
  <c r="H279" i="1"/>
  <c r="G279" i="1"/>
  <c r="F279" i="1"/>
  <c r="G275" i="1" l="1"/>
  <c r="D28" i="3" s="1"/>
  <c r="E278" i="1"/>
  <c r="E276" i="1" s="1"/>
  <c r="E279" i="1"/>
  <c r="G274" i="1"/>
  <c r="G276" i="1"/>
  <c r="F275" i="1"/>
  <c r="C28" i="3" s="1"/>
  <c r="H273" i="1"/>
  <c r="F26" i="3"/>
  <c r="E274" i="1" l="1"/>
  <c r="D27" i="3"/>
  <c r="B28" i="3"/>
  <c r="E275" i="1"/>
  <c r="G273" i="1"/>
  <c r="D26" i="3"/>
  <c r="F273" i="1"/>
  <c r="C26" i="3"/>
  <c r="F214" i="1"/>
  <c r="E214" i="1" s="1"/>
  <c r="E273" i="1" l="1"/>
  <c r="E26" i="3"/>
  <c r="B26" i="3" s="1"/>
  <c r="B27" i="3"/>
  <c r="F88" i="1"/>
  <c r="F83" i="1" s="1"/>
  <c r="F80" i="1" s="1"/>
  <c r="F44" i="1"/>
  <c r="F41" i="1" s="1"/>
  <c r="F40" i="1" s="1"/>
  <c r="E41" i="1" l="1"/>
  <c r="E83" i="1"/>
  <c r="E88" i="1"/>
  <c r="E44" i="1"/>
  <c r="F121" i="1"/>
  <c r="E121" i="1" s="1"/>
  <c r="F115" i="1"/>
  <c r="E115" i="1" s="1"/>
  <c r="E40" i="1" l="1"/>
  <c r="F221" i="1"/>
  <c r="C19" i="3" s="1"/>
  <c r="F217" i="1" l="1"/>
  <c r="F213" i="1" l="1"/>
  <c r="E217" i="1"/>
  <c r="F201" i="1" l="1"/>
  <c r="F198" i="1" s="1"/>
  <c r="C16" i="3" s="1"/>
  <c r="E142" i="1"/>
  <c r="E141" i="1" s="1"/>
  <c r="F92" i="1"/>
  <c r="E92" i="1" s="1"/>
  <c r="F68" i="1"/>
  <c r="F111" i="1" l="1"/>
  <c r="E111" i="1" s="1"/>
  <c r="F141" i="1"/>
  <c r="H294" i="1" l="1"/>
  <c r="G294" i="1"/>
  <c r="F294" i="1"/>
  <c r="E292" i="1"/>
  <c r="H292" i="1"/>
  <c r="G292" i="1"/>
  <c r="F292" i="1"/>
  <c r="H287" i="1"/>
  <c r="G287" i="1"/>
  <c r="H286" i="1" l="1"/>
  <c r="H285" i="1" s="1"/>
  <c r="E287" i="1"/>
  <c r="G286" i="1"/>
  <c r="G285" i="1" s="1"/>
  <c r="F286" i="1"/>
  <c r="E294" i="1"/>
  <c r="D30" i="3" l="1"/>
  <c r="F29" i="3"/>
  <c r="E30" i="3"/>
  <c r="E29" i="3" s="1"/>
  <c r="F285" i="1"/>
  <c r="C30" i="3" s="1"/>
  <c r="E286" i="1"/>
  <c r="D29" i="3" l="1"/>
  <c r="E285" i="1"/>
  <c r="C29" i="3"/>
  <c r="H232" i="1"/>
  <c r="G232" i="1"/>
  <c r="H229" i="1"/>
  <c r="G229" i="1"/>
  <c r="H228" i="1"/>
  <c r="H225" i="1" s="1"/>
  <c r="H222" i="1" s="1"/>
  <c r="E20" i="3" s="1"/>
  <c r="G228" i="1"/>
  <c r="G225" i="1" s="1"/>
  <c r="G222" i="1" s="1"/>
  <c r="D20" i="3" s="1"/>
  <c r="F228" i="1"/>
  <c r="B29" i="3" l="1"/>
  <c r="B30" i="3"/>
  <c r="F225" i="1"/>
  <c r="E228" i="1"/>
  <c r="F226" i="1"/>
  <c r="F229" i="1"/>
  <c r="H227" i="1"/>
  <c r="G227" i="1"/>
  <c r="F222" i="1" l="1"/>
  <c r="C20" i="3" s="1"/>
  <c r="E225" i="1"/>
  <c r="E227" i="1"/>
  <c r="E226" i="1" s="1"/>
  <c r="F223" i="1"/>
  <c r="H226" i="1"/>
  <c r="H224" i="1"/>
  <c r="G226" i="1"/>
  <c r="G224" i="1"/>
  <c r="E222" i="1" l="1"/>
  <c r="F220" i="1"/>
  <c r="E224" i="1"/>
  <c r="E223" i="1" s="1"/>
  <c r="H223" i="1"/>
  <c r="H221" i="1"/>
  <c r="E19" i="3" s="1"/>
  <c r="G223" i="1"/>
  <c r="G221" i="1"/>
  <c r="D19" i="3" s="1"/>
  <c r="D18" i="3" s="1"/>
  <c r="B20" i="3" l="1"/>
  <c r="E221" i="1"/>
  <c r="H220" i="1"/>
  <c r="F18" i="3"/>
  <c r="G220" i="1"/>
  <c r="E18" i="3"/>
  <c r="C18" i="3"/>
  <c r="H201" i="1"/>
  <c r="H198" i="1" s="1"/>
  <c r="G213" i="1"/>
  <c r="F202" i="1"/>
  <c r="H197" i="1" l="1"/>
  <c r="E16" i="3"/>
  <c r="E220" i="1"/>
  <c r="G201" i="1"/>
  <c r="E201" i="1" s="1"/>
  <c r="E213" i="1"/>
  <c r="F199" i="1"/>
  <c r="C17" i="3" s="1"/>
  <c r="E202" i="1"/>
  <c r="B19" i="3"/>
  <c r="B18" i="3" s="1"/>
  <c r="G203" i="1"/>
  <c r="H200" i="1"/>
  <c r="H203" i="1"/>
  <c r="G198" i="1" l="1"/>
  <c r="E199" i="1"/>
  <c r="F197" i="1"/>
  <c r="E200" i="1"/>
  <c r="G200" i="1"/>
  <c r="F200" i="1"/>
  <c r="E198" i="1" l="1"/>
  <c r="E197" i="1" s="1"/>
  <c r="D16" i="3"/>
  <c r="D14" i="3" s="1"/>
  <c r="G197" i="1"/>
  <c r="B17" i="3"/>
  <c r="E14" i="3"/>
  <c r="F14" i="3"/>
  <c r="F166" i="1" l="1"/>
  <c r="G166" i="1"/>
  <c r="H166" i="1"/>
  <c r="F66" i="1"/>
  <c r="C13" i="3" s="1"/>
  <c r="E166" i="1" l="1"/>
  <c r="C14" i="3"/>
  <c r="B16" i="3"/>
  <c r="B14" i="3" s="1"/>
  <c r="E235" i="1" l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51" i="1"/>
  <c r="E252" i="1"/>
  <c r="E253" i="1"/>
  <c r="H270" i="1"/>
  <c r="H269" i="1"/>
  <c r="H266" i="1" s="1"/>
  <c r="H268" i="1"/>
  <c r="H265" i="1" s="1"/>
  <c r="H262" i="1" s="1"/>
  <c r="E24" i="3" s="1"/>
  <c r="H260" i="1"/>
  <c r="H259" i="1" s="1"/>
  <c r="H258" i="1" s="1"/>
  <c r="H257" i="1" s="1"/>
  <c r="H195" i="1"/>
  <c r="H190" i="1"/>
  <c r="H189" i="1"/>
  <c r="H188" i="1"/>
  <c r="H183" i="1"/>
  <c r="H182" i="1"/>
  <c r="H181" i="1"/>
  <c r="H180" i="1"/>
  <c r="H172" i="1"/>
  <c r="H174" i="1"/>
  <c r="H173" i="1"/>
  <c r="H168" i="1"/>
  <c r="H167" i="1"/>
  <c r="H165" i="1" s="1"/>
  <c r="H91" i="1"/>
  <c r="H112" i="1"/>
  <c r="H106" i="1"/>
  <c r="H103" i="1"/>
  <c r="H100" i="1"/>
  <c r="H97" i="1"/>
  <c r="H94" i="1"/>
  <c r="H81" i="1"/>
  <c r="H76" i="1"/>
  <c r="H73" i="1"/>
  <c r="H68" i="1"/>
  <c r="H67" i="1" s="1"/>
  <c r="H300" i="1"/>
  <c r="H56" i="1"/>
  <c r="H37" i="1"/>
  <c r="H34" i="1"/>
  <c r="H33" i="1"/>
  <c r="H32" i="1"/>
  <c r="F269" i="1"/>
  <c r="G269" i="1"/>
  <c r="G266" i="1" s="1"/>
  <c r="F268" i="1"/>
  <c r="G268" i="1"/>
  <c r="G265" i="1" s="1"/>
  <c r="G262" i="1" s="1"/>
  <c r="D24" i="3" s="1"/>
  <c r="F270" i="1"/>
  <c r="G270" i="1"/>
  <c r="F21" i="3" l="1"/>
  <c r="E22" i="3"/>
  <c r="H66" i="1"/>
  <c r="E13" i="3" s="1"/>
  <c r="H65" i="1"/>
  <c r="F266" i="1"/>
  <c r="E269" i="1"/>
  <c r="F265" i="1"/>
  <c r="E265" i="1" s="1"/>
  <c r="E268" i="1"/>
  <c r="H31" i="1"/>
  <c r="H79" i="1"/>
  <c r="H64" i="1"/>
  <c r="H263" i="1"/>
  <c r="E25" i="3" s="1"/>
  <c r="G263" i="1"/>
  <c r="D25" i="3" s="1"/>
  <c r="H30" i="1"/>
  <c r="H24" i="1"/>
  <c r="H179" i="1"/>
  <c r="H171" i="1"/>
  <c r="H29" i="1"/>
  <c r="H187" i="1"/>
  <c r="H264" i="1"/>
  <c r="H175" i="1"/>
  <c r="H267" i="1"/>
  <c r="G264" i="1"/>
  <c r="F267" i="1"/>
  <c r="G267" i="1"/>
  <c r="E34" i="3" l="1"/>
  <c r="H61" i="1"/>
  <c r="E12" i="3"/>
  <c r="H63" i="1"/>
  <c r="E267" i="1"/>
  <c r="F264" i="1"/>
  <c r="F262" i="1"/>
  <c r="F24" i="1"/>
  <c r="E266" i="1"/>
  <c r="E264" i="1" s="1"/>
  <c r="F263" i="1"/>
  <c r="H28" i="1"/>
  <c r="H27" i="1"/>
  <c r="E9" i="3" s="1"/>
  <c r="H22" i="1"/>
  <c r="H26" i="1"/>
  <c r="E8" i="3" s="1"/>
  <c r="H20" i="1"/>
  <c r="E23" i="3"/>
  <c r="H261" i="1"/>
  <c r="F23" i="3"/>
  <c r="H62" i="1"/>
  <c r="H18" i="1"/>
  <c r="H60" i="1"/>
  <c r="E11" i="3" s="1"/>
  <c r="E32" i="3" s="1"/>
  <c r="G261" i="1"/>
  <c r="E262" i="1" l="1"/>
  <c r="C24" i="3"/>
  <c r="E263" i="1"/>
  <c r="C25" i="3"/>
  <c r="C34" i="3" s="1"/>
  <c r="E33" i="3"/>
  <c r="F261" i="1"/>
  <c r="E261" i="1"/>
  <c r="H19" i="1"/>
  <c r="H14" i="1"/>
  <c r="H299" i="1" s="1"/>
  <c r="F10" i="3"/>
  <c r="H59" i="1"/>
  <c r="H25" i="1"/>
  <c r="H16" i="1"/>
  <c r="H12" i="1" s="1"/>
  <c r="C23" i="3" l="1"/>
  <c r="B25" i="3"/>
  <c r="D23" i="3"/>
  <c r="B23" i="3" s="1"/>
  <c r="B24" i="3"/>
  <c r="H297" i="1"/>
  <c r="F31" i="3"/>
  <c r="F7" i="3"/>
  <c r="H17" i="1"/>
  <c r="H15" i="1" s="1"/>
  <c r="H13" i="1" l="1"/>
  <c r="H298" i="1" l="1"/>
  <c r="H11" i="1"/>
  <c r="H296" i="1" s="1"/>
  <c r="G260" i="1" l="1"/>
  <c r="G259" i="1" s="1"/>
  <c r="G258" i="1" s="1"/>
  <c r="G257" i="1" s="1"/>
  <c r="F260" i="1"/>
  <c r="F250" i="1"/>
  <c r="F249" i="1" s="1"/>
  <c r="F248" i="1" s="1"/>
  <c r="F195" i="1"/>
  <c r="E195" i="1" s="1"/>
  <c r="G189" i="1"/>
  <c r="F189" i="1"/>
  <c r="G188" i="1"/>
  <c r="F188" i="1"/>
  <c r="G183" i="1"/>
  <c r="F183" i="1"/>
  <c r="G182" i="1"/>
  <c r="F182" i="1"/>
  <c r="G181" i="1"/>
  <c r="F181" i="1"/>
  <c r="G180" i="1"/>
  <c r="F180" i="1"/>
  <c r="G175" i="1"/>
  <c r="F175" i="1"/>
  <c r="G174" i="1"/>
  <c r="F174" i="1"/>
  <c r="G173" i="1"/>
  <c r="F173" i="1"/>
  <c r="G168" i="1"/>
  <c r="F168" i="1"/>
  <c r="G167" i="1"/>
  <c r="F167" i="1"/>
  <c r="G91" i="1"/>
  <c r="G112" i="1"/>
  <c r="G106" i="1"/>
  <c r="F106" i="1"/>
  <c r="G103" i="1"/>
  <c r="F103" i="1"/>
  <c r="G100" i="1"/>
  <c r="F100" i="1"/>
  <c r="G97" i="1"/>
  <c r="F97" i="1"/>
  <c r="G94" i="1"/>
  <c r="F94" i="1"/>
  <c r="G81" i="1"/>
  <c r="F81" i="1"/>
  <c r="G76" i="1"/>
  <c r="F76" i="1"/>
  <c r="G73" i="1"/>
  <c r="F73" i="1"/>
  <c r="G70" i="1"/>
  <c r="F69" i="1"/>
  <c r="F67" i="1" s="1"/>
  <c r="E68" i="1"/>
  <c r="G56" i="1"/>
  <c r="E55" i="1" s="1"/>
  <c r="G37" i="1"/>
  <c r="G34" i="1"/>
  <c r="G33" i="1"/>
  <c r="G31" i="1" s="1"/>
  <c r="F33" i="1"/>
  <c r="F32" i="1"/>
  <c r="E21" i="3" l="1"/>
  <c r="D22" i="3"/>
  <c r="F259" i="1"/>
  <c r="E260" i="1"/>
  <c r="F31" i="1"/>
  <c r="E32" i="1"/>
  <c r="E173" i="1"/>
  <c r="E167" i="1"/>
  <c r="E165" i="1" s="1"/>
  <c r="E189" i="1"/>
  <c r="E181" i="1"/>
  <c r="E180" i="1"/>
  <c r="E188" i="1"/>
  <c r="E182" i="1"/>
  <c r="E174" i="1"/>
  <c r="E100" i="1"/>
  <c r="E81" i="1"/>
  <c r="F79" i="1"/>
  <c r="E103" i="1"/>
  <c r="E106" i="1"/>
  <c r="E97" i="1"/>
  <c r="E94" i="1"/>
  <c r="E69" i="1"/>
  <c r="E67" i="1" s="1"/>
  <c r="E33" i="1"/>
  <c r="E250" i="1"/>
  <c r="G65" i="1"/>
  <c r="G64" i="1"/>
  <c r="G29" i="1"/>
  <c r="F165" i="1"/>
  <c r="G179" i="1"/>
  <c r="G30" i="1"/>
  <c r="G190" i="1"/>
  <c r="F172" i="1"/>
  <c r="G165" i="1"/>
  <c r="F29" i="1"/>
  <c r="F179" i="1"/>
  <c r="F187" i="1"/>
  <c r="F62" i="1"/>
  <c r="F18" i="1"/>
  <c r="G171" i="1"/>
  <c r="F300" i="1"/>
  <c r="G300" i="1"/>
  <c r="E31" i="1" l="1"/>
  <c r="G61" i="1"/>
  <c r="D12" i="3"/>
  <c r="F258" i="1"/>
  <c r="E259" i="1"/>
  <c r="G60" i="1"/>
  <c r="D11" i="3" s="1"/>
  <c r="G63" i="1"/>
  <c r="E29" i="1"/>
  <c r="G28" i="1"/>
  <c r="E172" i="1"/>
  <c r="E171" i="1" s="1"/>
  <c r="F64" i="1"/>
  <c r="E179" i="1"/>
  <c r="G66" i="1"/>
  <c r="D13" i="3" s="1"/>
  <c r="D34" i="3" s="1"/>
  <c r="E190" i="1"/>
  <c r="E187" i="1" s="1"/>
  <c r="G79" i="1"/>
  <c r="E80" i="1"/>
  <c r="E79" i="1" s="1"/>
  <c r="E93" i="1"/>
  <c r="E91" i="1" s="1"/>
  <c r="F91" i="1"/>
  <c r="F65" i="1"/>
  <c r="G22" i="1"/>
  <c r="G17" i="1" s="1"/>
  <c r="G13" i="1" s="1"/>
  <c r="G20" i="1"/>
  <c r="G187" i="1"/>
  <c r="E248" i="1"/>
  <c r="E249" i="1"/>
  <c r="F14" i="1"/>
  <c r="F171" i="1"/>
  <c r="F30" i="1"/>
  <c r="F28" i="1" s="1"/>
  <c r="G27" i="1"/>
  <c r="D9" i="3" s="1"/>
  <c r="D33" i="3" s="1"/>
  <c r="G26" i="1"/>
  <c r="D8" i="3" s="1"/>
  <c r="F26" i="1"/>
  <c r="C8" i="3" s="1"/>
  <c r="D32" i="3" l="1"/>
  <c r="E65" i="1"/>
  <c r="C12" i="3"/>
  <c r="F257" i="1"/>
  <c r="E258" i="1"/>
  <c r="F20" i="1"/>
  <c r="F63" i="1"/>
  <c r="E7" i="3"/>
  <c r="G25" i="1"/>
  <c r="E66" i="1"/>
  <c r="G62" i="1"/>
  <c r="G59" i="1" s="1"/>
  <c r="G24" i="1"/>
  <c r="E24" i="1" s="1"/>
  <c r="E64" i="1"/>
  <c r="E26" i="1"/>
  <c r="F22" i="1"/>
  <c r="E22" i="1" s="1"/>
  <c r="E30" i="1"/>
  <c r="E28" i="1" s="1"/>
  <c r="F61" i="1"/>
  <c r="F299" i="1"/>
  <c r="G298" i="1"/>
  <c r="F27" i="1"/>
  <c r="F25" i="1" s="1"/>
  <c r="F60" i="1"/>
  <c r="C11" i="3" s="1"/>
  <c r="C32" i="3" s="1"/>
  <c r="E257" i="1" l="1"/>
  <c r="C22" i="3"/>
  <c r="C33" i="3"/>
  <c r="E27" i="1"/>
  <c r="E25" i="1" s="1"/>
  <c r="C9" i="3"/>
  <c r="G19" i="1"/>
  <c r="D21" i="3"/>
  <c r="E20" i="1"/>
  <c r="E19" i="1" s="1"/>
  <c r="F19" i="1"/>
  <c r="E63" i="1"/>
  <c r="F16" i="1"/>
  <c r="C10" i="3"/>
  <c r="E60" i="1"/>
  <c r="F59" i="1"/>
  <c r="B8" i="3"/>
  <c r="G18" i="1"/>
  <c r="B12" i="3"/>
  <c r="E61" i="1"/>
  <c r="E62" i="1"/>
  <c r="C7" i="3"/>
  <c r="F17" i="1"/>
  <c r="G16" i="1"/>
  <c r="E59" i="1" l="1"/>
  <c r="E16" i="1"/>
  <c r="F15" i="1"/>
  <c r="E18" i="1"/>
  <c r="G15" i="1"/>
  <c r="F12" i="1"/>
  <c r="B11" i="3"/>
  <c r="G14" i="1"/>
  <c r="E14" i="1" s="1"/>
  <c r="B13" i="3"/>
  <c r="E10" i="3"/>
  <c r="F13" i="1"/>
  <c r="E17" i="1"/>
  <c r="D10" i="3"/>
  <c r="B34" i="3"/>
  <c r="E31" i="3"/>
  <c r="B22" i="3"/>
  <c r="C21" i="3"/>
  <c r="B21" i="3" s="1"/>
  <c r="B9" i="3"/>
  <c r="B7" i="3" s="1"/>
  <c r="D7" i="3"/>
  <c r="E300" i="1"/>
  <c r="G12" i="1"/>
  <c r="E15" i="1" l="1"/>
  <c r="F297" i="1"/>
  <c r="F11" i="1"/>
  <c r="F296" i="1" s="1"/>
  <c r="G297" i="1"/>
  <c r="G11" i="1"/>
  <c r="G296" i="1" s="1"/>
  <c r="E12" i="1"/>
  <c r="B10" i="3"/>
  <c r="G299" i="1"/>
  <c r="E299" i="1" s="1"/>
  <c r="E13" i="1"/>
  <c r="F298" i="1"/>
  <c r="E298" i="1" s="1"/>
  <c r="E297" i="1" l="1"/>
  <c r="E296" i="1"/>
  <c r="E11" i="1"/>
  <c r="C31" i="3"/>
  <c r="B32" i="3"/>
  <c r="B33" i="3"/>
  <c r="D31" i="3"/>
  <c r="B31" i="3" l="1"/>
</calcChain>
</file>

<file path=xl/sharedStrings.xml><?xml version="1.0" encoding="utf-8"?>
<sst xmlns="http://schemas.openxmlformats.org/spreadsheetml/2006/main" count="1043" uniqueCount="359">
  <si>
    <t xml:space="preserve"> к муниципальной программе</t>
  </si>
  <si>
    <t>Цель, задачи, наименование мероприятий</t>
  </si>
  <si>
    <t>Сроки</t>
  </si>
  <si>
    <t>Исполнители</t>
  </si>
  <si>
    <t>Источники финансирования</t>
  </si>
  <si>
    <t>Объемы финансирования</t>
  </si>
  <si>
    <t>Показатели эффективности (результативности) выполнения муниципальной  программы</t>
  </si>
  <si>
    <t>Всего</t>
  </si>
  <si>
    <t>2023 г</t>
  </si>
  <si>
    <t>Наименование показателей непосредственного (для мероприятий) и конечного (для целей и задач) результатов</t>
  </si>
  <si>
    <t>ед. измерения</t>
  </si>
  <si>
    <t>значение показателя за предшествующий период</t>
  </si>
  <si>
    <t xml:space="preserve"> 2024 г.</t>
  </si>
  <si>
    <t>2021-2024</t>
  </si>
  <si>
    <t>Управление образованием администрации МО "Ахтубинский район", муниципальные образовательные учреждения</t>
  </si>
  <si>
    <t>ИТОГО</t>
  </si>
  <si>
    <t>Бюджет Астраханской области</t>
  </si>
  <si>
    <t xml:space="preserve">Федеральный бюджет </t>
  </si>
  <si>
    <t xml:space="preserve">Внебюджетные средства </t>
  </si>
  <si>
    <t>итого</t>
  </si>
  <si>
    <t>Показатель конечного результата 1: Удельный вес численности обучающихся в муниципальных образовательных организациях, которым предоставлена возможность обучаться в соответствии с основными современными требованиями, в общей численности обучающихся.</t>
  </si>
  <si>
    <t>%</t>
  </si>
  <si>
    <t>Федеральный бюджет</t>
  </si>
  <si>
    <t xml:space="preserve">Показатель конечного результата 1.1. Количество граждан, удовлетворенных качеством получаемых образовательных услуг  </t>
  </si>
  <si>
    <t xml:space="preserve">Чел. </t>
  </si>
  <si>
    <t xml:space="preserve">Показатель непосредственного результата 1.1.1.
 Количество образовательных  организаций , отвечающих современным условиям по осуществлению образовательного процесса
</t>
  </si>
  <si>
    <t>Ед.</t>
  </si>
  <si>
    <t>Задача 1.2.  Повышение степени управляемости системы образования путем совершенствования механизмов системы оценки качества образования и обеспечения информационной открытости системы образования.</t>
  </si>
  <si>
    <t xml:space="preserve">Показатель  конечного результата 1.2. Доля образовательных организаций, сведения о деятельности и результатах которых регулярно обновляются в созданной базе данных, позволяющей оперативно принимать управленческие решения  </t>
  </si>
  <si>
    <t xml:space="preserve">Показатель непосредственного результата 1.2.1
  Доля родителей, удовлетворенных качеством образования и  информационной открытостью системы образования
</t>
  </si>
  <si>
    <t>2020-2023</t>
  </si>
  <si>
    <t>Показатель конечного  результата 1. Доля потребителей услуг дошкольного образования, обеспеченных должной доступностью к образовательным услугам заданного качества в условиях, соответствующих современным требованиям</t>
  </si>
  <si>
    <t>Показатель конечного результата 1.1.  Доля детей в возрасте от 1 года  до 6 лет, получающих услугу дошкольного образования от общей численности детей  в возрасте от 1 года до 6 лет</t>
  </si>
  <si>
    <t>Показатель непосредственного результата 1.1.1.   Количество детей в возрасте от 1 года  до 6 лет, получающих услугу дошкольного образования  в дошкольных образовательных организациях</t>
  </si>
  <si>
    <t>чел.</t>
  </si>
  <si>
    <t>Показатель непосредственного результата 1.1.2.  Количество  граждан, воспользовавшихся правом на получение компенсациичасти родительской платы.</t>
  </si>
  <si>
    <t>Бюджет МО"Ахтубинский район"</t>
  </si>
  <si>
    <t>Показатель конечного результата 1.2. Количество   учреждений дошкольного образования, в которых созданы условия для осуществления образовательной деятельности</t>
  </si>
  <si>
    <t>ед.</t>
  </si>
  <si>
    <t>Показатель непосредственного результата 1.2.1. Количество образовательных учреждений, готовых к оказанию услуги образовательной деятельности</t>
  </si>
  <si>
    <t xml:space="preserve">Показатель непосредственного результата  1.2.2.  Количество  учреждений дошкольного образования, обеспечивающих соблюдение требований по охране труда и техники безопасности </t>
  </si>
  <si>
    <t xml:space="preserve">Показатель непосредственного результата 1.2.3. Количество    учреждений дошкольного образования, обеспечивающих соблюдение требований противопожарной безопасности </t>
  </si>
  <si>
    <t xml:space="preserve">Показатель непосредственного результата 1.2.4. Количество  учреждений дошкольного образования, использующих информационно-коммуникативные технологии </t>
  </si>
  <si>
    <t xml:space="preserve">Мероприятие1.2.5. Обеспечение мероприятий по охране образовательных учреждений.   </t>
  </si>
  <si>
    <t xml:space="preserve">Показатель непосредственного результата 1.2.5. Количество  учреждений дошкольного образования, обеспечивающих охрану образовательных учреждений </t>
  </si>
  <si>
    <t xml:space="preserve">Показатель конечного результата 1.3. Доля  учреждений дошкольного образования, выполнивших   запланированные мероприятия по проведению ремонта зданий, сооружений, инженерных коммуникаций, ограждений и территории </t>
  </si>
  <si>
    <t>Показатель непосредственного результата 1.3.1.: Количество     учреждений дошкольного образования,  выполнивших запланированные мероприятия</t>
  </si>
  <si>
    <t>2019-2022</t>
  </si>
  <si>
    <t>Показательнепосредственного результата 1.3.2. Количество     учреждений дошкольного образования,  выполнивших запланированные мероприятия</t>
  </si>
  <si>
    <t>Управлениеие образованием, образовательные учреждения</t>
  </si>
  <si>
    <t>Показатель непосредственного результата 1.3.4. Количество образовательных учреждений, выполнивших запланированные   мероприятия</t>
  </si>
  <si>
    <t>Управление образованием администрации МО "Ахтубинский район", администрация МО "Ахтубинский район"</t>
  </si>
  <si>
    <t>Показатель конечного результата 1.4.Доля  учреждений дошкольного образования, выполнивших   запланированные мероприятия по развитию инфраструктуры и материально-технической базы,  по созданию дополнительных мест для детей в дошкольных организациях, осуществляющих образовательную деятельность</t>
  </si>
  <si>
    <t>Показатель непосредственного результата 1.4.1.: Количество     учреждений дошкольного образования,  выполнивших запланированные мероприятия</t>
  </si>
  <si>
    <t>Показательнепосредственного результата 1.4.2. Количество     учреждений дошкольного образования,  выполнивших запланированные мероприятия</t>
  </si>
  <si>
    <t>Показатель конечного  результата 1. Доля потребителей услуг общего образования, обеспеченных должной доступностью к образовательным услугам заданного качества в условиях, соответствующих современным требованиям</t>
  </si>
  <si>
    <t>Показатель конечного  результата 1.1. Доля потребителей услуг общего образования, обеспеченных должной доступностью к образовательным услугам заданного качества</t>
  </si>
  <si>
    <t>Показатель непосредственного результата  1.1.1. Количество потребителей услуг общего образования, обеспеченных должной доступностью к образовательным услугам заданного качества.</t>
  </si>
  <si>
    <t>Показатель непосредственного результата   1.1.2. Количество потребителей услуг дошкольного образования и присмотра и ухода в общеобразовательных организациях</t>
  </si>
  <si>
    <t xml:space="preserve">Показатель непосредственного результата  1.1.3. Количество потребителей услуг дополнительного  образования детей в общеобразовательных организациях </t>
  </si>
  <si>
    <t xml:space="preserve">Бюджет Астраханской области </t>
  </si>
  <si>
    <t xml:space="preserve">Показатель конечного результата 1.2. Количество образовательных учреждений, в которых созданы условия для осуществления образовательной деятельности. </t>
  </si>
  <si>
    <t>Показатель непосредственного результата 1.2.1. Количество общеобразовательных учреждений, в которых созданы условия для осуществления образовательной деятельности.</t>
  </si>
  <si>
    <t xml:space="preserve"> Мероприятие 1.2.2.Создание условий для устойчивого функционирования зданий, сооружений, инженерных коммуникаций, ограждений и территории общеобразовательных учреждений</t>
  </si>
  <si>
    <t xml:space="preserve">Показатель непосредственного результата1.2.2. Количество общеобразовательных учреждений, выполнивших мероприятия по проведению ремонта зданий, сооружений, инженерных коммуникаций, ограждений и территории </t>
  </si>
  <si>
    <t xml:space="preserve"> Основное мероприятие 1.2.5.Развитие материально-технической базы общеобразовательных  учреждений.</t>
  </si>
  <si>
    <t>2016-2022</t>
  </si>
  <si>
    <t xml:space="preserve">Показатель  1.2.5. Количество общеобразовательных учреждений, выполнивших мероприятия по оснащению материально-технической базы </t>
  </si>
  <si>
    <t xml:space="preserve">Показатель непосредственного результата 1.2.2. . Количество общеобразовательных учреждений, обеспечивающих соблюдение требований по охране труда и техники безопасности </t>
  </si>
  <si>
    <t xml:space="preserve">Показатель непосредственного результата1.2.3. Количество   учреждений, обеспечивающих соблюдение требований противопожарной безопасности </t>
  </si>
  <si>
    <t xml:space="preserve">Показатель  непосредственного результата 1.2.4.  Количество образовательных учреждений, использующих информационно-коммуникативные технологии </t>
  </si>
  <si>
    <t xml:space="preserve">Показатель  непосредственного результата 1.2.5.  Количество образовательных учреждений, обеспечивающих охрану образовательных учреждений </t>
  </si>
  <si>
    <t xml:space="preserve">Показатель конечного результата 1.3. Доля  учреждений общего  образования, выполнивших   запланированные мероприятия по проведению ремонта зданий, сооружений, инженерных коммуникаций, ограждений и территории </t>
  </si>
  <si>
    <t>Показатель непосредственного результата 1.3.1. Количество образовательных учреждений, выполнивших запланированные   мероприятия</t>
  </si>
  <si>
    <t>Показатель непосредственного результата 1.3.2. Количество образовательных учреждений, выполнивших запланированные   мероприятия</t>
  </si>
  <si>
    <t>Показатель непосредственного результата 1.3.3. Количество образовательных учреждений, выполнивших запланированные   мероприятия</t>
  </si>
  <si>
    <t>Показатель непосредственного результата 1.3.5. Количество образовательных учреждений, выполнивших запланированные   мероприятия</t>
  </si>
  <si>
    <t>Показатель непосредственного результата 1.3.6. Количество образовательных учреждений, выполнивших запланированные   мероприятия</t>
  </si>
  <si>
    <t>Показатель непосредственного результата 1.3.7. Количество образовательных учреждений, выполнивших запланированные   мероприятия</t>
  </si>
  <si>
    <t>Показатель непосредственного результата 1.3.8. Количество образовательных учреждений, выполнивших запланированные   мероприятия</t>
  </si>
  <si>
    <t>Показатель непосредственного результата 1.3.9. Количество образовательных учреждений, выполнивших запланированные   мероприятия</t>
  </si>
  <si>
    <t>Показатель непосредственного результата 1.3.11. Количество образовательных учреждений, выполнивших запланированные   мероприятия</t>
  </si>
  <si>
    <t>Показатель непосредственного результата 1.3.12. Количество образовательных учреждений, выполнивших запланированные   мероприятия</t>
  </si>
  <si>
    <t>Показатель непосредственного результата 1.3.13. Количество образовательных учреждений, выполнивших запланированные   мероприятия</t>
  </si>
  <si>
    <t>Показатель непосредственного результата 1.3.15. Количество образовательных учреждений, выполнивших запланированные   мероприятия</t>
  </si>
  <si>
    <t>Показатель непосредственного результата 1.3.16. Количество образовательных учреждений, выполнивших запланированные   мероприятия</t>
  </si>
  <si>
    <t>Показатель непосредственного результата 1.3.17. Количество образовательных учреждений, выполнивших запланированные   мероприятия</t>
  </si>
  <si>
    <t>Показатель непосредственного результата 1.3.18. Количество образовательных учреждений, выполнивших запланированные   мероприятия</t>
  </si>
  <si>
    <t>Показатель непосредственного результата 1.3.19. Количество образовательных учреждений, выполнивших запланированные   мероприятия</t>
  </si>
  <si>
    <t>Показатель непосредственного результата 1.3.20. Количество образовательных учреждений, выполнивших запланированные   мероприятия</t>
  </si>
  <si>
    <t>Показатель непосредственного результата 1.3.21. Количество образовательных учреждений, выполнивших запланированные   мероприятия</t>
  </si>
  <si>
    <t xml:space="preserve">Показатель непосредственного результата 1.5.1. Количество общеобразовательных учреждений,  готовность  которых к обеспечению  горячим питанием подтверждена Управлением Федеральной службы по надзору в сфере защиты прав потребителей и благополучия человека по Астраханской области </t>
  </si>
  <si>
    <t>Показатель конечного результата  1.6.. Охват обучающихся,  осваивающих образовательные программы начального общего образования  в общеобразовательных учреждениях Ахтубинского района», получающих горячее питание</t>
  </si>
  <si>
    <t>Чел.</t>
  </si>
  <si>
    <t>Показатель непосредственного результата 1.7.1.Количество  педагогических работников получающих ежемесячное вознаграждение за классное руководство</t>
  </si>
  <si>
    <t>Задача 1.8. Обеспечение бесплатным двухразовым питанием обучающихся с ограниченными возможностями здоровья, в том числе инвалидов, в муниципальных общеобразовательных организациях муниципального образования МО "Ахтубинский район"</t>
  </si>
  <si>
    <t>Показатель конечного результата  1.8. Охват обучающихся с ограниченными возможностями здоровья, в том числе инвалидов,  в общеобразовательных учреждениях Ахтубинского района, получающих  питание</t>
  </si>
  <si>
    <t>Мероприятие 1.8.1.  Обеспечение бесплатным двухразовым питанием обучающихся с ограниченными возможностями здоровья, в том числе инвалидов, в муниципальных общеобразовательных организациях муниципального образования МО "Ахтубинский район"</t>
  </si>
  <si>
    <t>Цель 1.  Реализация  муниципальной услуги по предоставлению дополнительного образования в муниципальных учреждениях дополнительного образования.</t>
  </si>
  <si>
    <t>Показатель конечного  результата 1. Доля учащихся, охваченных дополнительным образованием в муниципальных учреждениях дополнительного образования, в условиях, отвечающим современным требованиям</t>
  </si>
  <si>
    <t xml:space="preserve">Показатель конечного  результата 1.1. Доля потребителей услуг дополнительного образования, обеспеченных должной доступностью к образовательным услугам заданного качества </t>
  </si>
  <si>
    <t xml:space="preserve">Мероприятие1.1.1. Предоставление дополнительного образования в  муниципальных учреждениях дополнительного образования  </t>
  </si>
  <si>
    <t>Показатель непосредственного результата 1.1.1. Количество потребителей услуг дополнительного  образования детей</t>
  </si>
  <si>
    <t>ед</t>
  </si>
  <si>
    <t>Мероприятие 1.2.1. Ресурсное сопровождение развития системы дополнительного  образования детей</t>
  </si>
  <si>
    <t>Основное мероприятие 1.2.3. Создание условий для устойчивого функционирования зданий, сооружений, инженерных коммуникаций, ограждений и территории учреждений дополнительного образования.</t>
  </si>
  <si>
    <t xml:space="preserve">Показатель 1.2.3. Количество  учреждений дополнительного образования, выполнивших мероприятия по проведению ремонта зданий, сооружений, инженерных коммуникаций, ограждений и территории </t>
  </si>
  <si>
    <t xml:space="preserve"> Основное мероприятие 1.2.4.Развитие материально-технической базы  учреждений дополнительного образования.</t>
  </si>
  <si>
    <t xml:space="preserve">Показатель1.2.4.. Количество учреждений дополнительного образования, выполнивших мероприятия по оснащению материально-технической базы </t>
  </si>
  <si>
    <t xml:space="preserve">Показательнепосредственного результата  1.2.2. Количество учреждений дополнительного образования, обеспечивающих соблюдение требований по охране труда и техники безопасности </t>
  </si>
  <si>
    <t xml:space="preserve">Показатель непосредственного результата 1.2.3. Количество   учреждений, обеспечивающих соблюдение требований противопожарной безопасности </t>
  </si>
  <si>
    <t xml:space="preserve">Показатель непосредственного результата 1.2.4.  Количество образовательных учреждений, использующих информационно-коммуникативные технологии </t>
  </si>
  <si>
    <t xml:space="preserve"> МБУ ЦБУО МО "Ахтубинский район"</t>
  </si>
  <si>
    <t>Цель 1. Обеспечение предоставления качественных услуг (работ) муниципальными бюджетными(казенными) учреждениями, подведомственными управлению образованием администрации МО «Ахтубинский район».</t>
  </si>
  <si>
    <t>Показатель конечного результата 1. Доля реализации   муниципальных услуг(работ) муниципальными бюджетными(казенными) учреждениями, подведомственными управлению образованием администрации МО "Ахтубинский район"</t>
  </si>
  <si>
    <t>Показатель конечного  результата 1.1. Процент качества ведения бухгалтерского и налогового учета и отчетности в соответствии с действующими нормативными документами</t>
  </si>
  <si>
    <t>Мероприятие 1.1.1.  Выполнение мероприятий по Формированию финансовой (бухгалтерской), бюджетной отчетности, ведению бухгалтерского (бюджетного) учета, формированию регистров бухгалтерского учета</t>
  </si>
  <si>
    <t>Показатель  непосредственного результата 1.1.1. Количество мероприятий, направленных на обеспечение квалифицированного ведения бухгалтерского и налогового учета и отчетности</t>
  </si>
  <si>
    <t>Мероприятие 1.4.3.Реализация основных направлений государственной политики в области охраны труда.</t>
  </si>
  <si>
    <t xml:space="preserve"> Показатель  непосредственного результата  1.4.3.Количество выплненных мероприятий по соблюдению требований по охране труда и техники безопасности</t>
  </si>
  <si>
    <t>Задача 2.3. Создание условий для устойчивого функционирования зданий, сооружений, инженерных коммуникаций учреждений подведомственных управлению образованием.</t>
  </si>
  <si>
    <t>2016-2020</t>
  </si>
  <si>
    <t>МБУ "УХТОУО МО "Ахтубинский район"</t>
  </si>
  <si>
    <t>Показатель непосредственного результата 2.5. Процент выполнения мероприятий по реконструкции, проведению ремонта зданий, сооружений, инженерных коммуникаций, ограждений и благоустройству территории.</t>
  </si>
  <si>
    <t>Основное мероприятие 2.5.1. Проведение реконструкции, капитального, текущего ремонта зданий и сооружений</t>
  </si>
  <si>
    <t>Показатель непосредственного результата 2.5.1.  Количество мероприятий по проведению реконструкции, капитального, текущего ремонта зданий и сооружений</t>
  </si>
  <si>
    <t>Основное мероприятие 2.5.2. Устранение аварий</t>
  </si>
  <si>
    <t>Показатель непосредственного результата 2.5.2.  Количество мероприятий по устранению аварий</t>
  </si>
  <si>
    <t>Основное мероприятие 2.5.3. Проведение технического надзора за строительными работами</t>
  </si>
  <si>
    <t xml:space="preserve">Показатель непосредственного результата 2.5.3.  Количество запланированных мероприятий </t>
  </si>
  <si>
    <t>Основное мероприятие 2.5.4. Ремонт фасадов</t>
  </si>
  <si>
    <t>Показатель непосредственного результата 2.5.4.  Количество мероприятий по проведению ремонта фасада</t>
  </si>
  <si>
    <t>Основное мероприятие 2.5.5. Благоустройство территорий и ограждений</t>
  </si>
  <si>
    <t>Показатель непосредственного результата 2.5.5.  Количество мероприятий по благоустройству территорий и огрждений</t>
  </si>
  <si>
    <t>Основное мероприятие 2.5.6. Разработка проектно-сметной документации, технических и кадастровых паспортов</t>
  </si>
  <si>
    <t>Показатель непосредственного результата 2.5.6.  Количество мероприятий по разработке проектно-сметной документации, технических и кадастровых паспортов</t>
  </si>
  <si>
    <t>Основное мероприятие 2.5.7. Замена оконных и дверных блоков</t>
  </si>
  <si>
    <t>Показатель непосредственного результата 2.5.7.  Количество мероприятий по замене оконных и дверных блоков</t>
  </si>
  <si>
    <t>Задача 2.6. Развитие материально-технической базы учреждений подведомственных управлению образованием.</t>
  </si>
  <si>
    <t>МБУ "УХТОУО МО "Ахтубинский район", МБУ ЦБУО МО "Ахтубинский район"</t>
  </si>
  <si>
    <t>Показатель непосредственного результата 2.6.1.  Процент обеспечения комфортных, безопасных, современных условий труда</t>
  </si>
  <si>
    <t>Основное мероприятие 2.6.1. Приобретение мебели офисной и оборудования(холодильники, электронагревательные приборы, кондиционеры и прочее).</t>
  </si>
  <si>
    <t xml:space="preserve">Показатель непосредственного результата 2.6.1.  Количество выполненных мероприятий </t>
  </si>
  <si>
    <t>Задача 2.7. Организация мероприятий, направленных  на создание доступной среды.</t>
  </si>
  <si>
    <t>Показатель непосредственного результата 2.7.  Процент выполнения мероприятий по обеспечению доступности   маломобильных граждан.</t>
  </si>
  <si>
    <t>Основное мероприятие 2.7.1. Выполнение мероприятий по обеспечению в зданиях доступной среды для маломобильных граждан</t>
  </si>
  <si>
    <t>Показатель непосредственного результата 2.7.1.  Количество реализации запланированных мероприятий</t>
  </si>
  <si>
    <t>Подпрограмма 5 "Одаренные дети МО "Ахтубинский район"</t>
  </si>
  <si>
    <t>Цель 1. Обеспечение благоприятных условий для создания единой муниципальной системы выявления, развития и адресной поддержки одаренных детей в различных областях интелликтуальной и творческой деятельности.</t>
  </si>
  <si>
    <t>Показатель 1. Количество  образовательных учреждений, в которых созданы благоприятные условия для создания единой муниципальной системы выявления, развития и адресной поддержки одаренных детей в различных областях интелликтуальной и творческой деятельности</t>
  </si>
  <si>
    <t>Задача 1.1. Создание муниципальной системы выявления и развития детской одаренности и адресной поддержки детей в соответствии с их способностями.</t>
  </si>
  <si>
    <t>Показатель 1.1. Количество образовательных учреждений, где создана система выявления и развития детской одаренности и адресной поддержки детей</t>
  </si>
  <si>
    <t>Основное мероприятие 1.1.1. Участие одаренных детей в  российских, международных, региональных, муниципальных олимпиадах, фестивалях, соревнованиях, конкурсах, смотрах, чемпионатах</t>
  </si>
  <si>
    <t>Показатель 1.1.1. Количество детей школьного возраста – победителей всероссийских, региональных, муниципальных конкурсов, соревнований, олимпиад и иных мероприятий, проведенных в рамках подпрограммы</t>
  </si>
  <si>
    <t>Основное мероприятие 1.1.2. Присуждение муниципальных стипендий одаренным учащимся за достижения в спортивной, творческой, учебной и научной деятельности и отличные успехи в учебе</t>
  </si>
  <si>
    <t>Показатель 1.1.2 Количество обучающихся, получивших стипендии</t>
  </si>
  <si>
    <t>чел</t>
  </si>
  <si>
    <t>Основное мероприятие 1.1.3. Чествование учащихся 9-х классов, окончивших основную школу с отличием</t>
  </si>
  <si>
    <t xml:space="preserve">Показатель 1.1.3.  Количество обучающихся , получивших поощрение </t>
  </si>
  <si>
    <t>Подпрограмма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доступности качественных образовательных услуг через модернизацию системы повышения квалификации, и повышения престижа педагогической профессии»</t>
  </si>
  <si>
    <t>Задача 1.1. Создание условий для развития системы повышения квалификации</t>
  </si>
  <si>
    <t>Показатель конечного результата  1.1. Количество образовательных учреждений, в которых созданы условия для развития системы повышения квалификации</t>
  </si>
  <si>
    <t xml:space="preserve">Мероприятие 1.1.1. Организация курсов повышения квалификации, семинаров, стажировок и тренингов  руководящих и педагогических работников образовательных учреждений по договору </t>
  </si>
  <si>
    <t>Управление образованием администрации МО "Ахтубинский район"</t>
  </si>
  <si>
    <t xml:space="preserve">Показатель непосредственного результата 1.1.1.  Количество руководителей и педагогических работников, прошедших плановое повышение квалификаци </t>
  </si>
  <si>
    <t xml:space="preserve">Показатель конечного результата  1. Эффективность реализованных мероприятий
</t>
  </si>
  <si>
    <t xml:space="preserve">Задача 1.1.  Реализация на территории МО «Ахтубинский район»
полномочий по решению вопросов в сфере образования
</t>
  </si>
  <si>
    <t>Показатель  конечного результата 1.1.  Доля обучающихся  (воспитанников) в образовательных учреждениях, условия которых отвечают современным требованиям качества образовательного процесса</t>
  </si>
  <si>
    <t xml:space="preserve">Показатель непосредственного результата 1.1.1.
  Количество  детей в возрасте 1-6 лет, получивших дошкольную образовательную услугу и (или) услугу по их содержанию в муниципальных образовательных учреждениях
</t>
  </si>
  <si>
    <t>Показатель непосредственного результата 1.1.2.1. Количество муниципальных общеобразовательных учреждений, соответствующих современным требованиям</t>
  </si>
  <si>
    <t xml:space="preserve">Показатель непосредственного результата   1.1.3.  Количество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
</t>
  </si>
  <si>
    <t>Задача 1.2.  Повышение эффективности деятельности управления образованием  в сфере молодежной политики на территории МО «Ахтубинский район»</t>
  </si>
  <si>
    <t xml:space="preserve">Показатель  конечного результата1.2. Уровень освоения специалистами технологий и программ  в сфере молодежной политики  </t>
  </si>
  <si>
    <t>Мероприятие 1.2.1. Создание необходимых условий для качественного исполнения функций в сфере молодежной политики</t>
  </si>
  <si>
    <t xml:space="preserve">Показатель непосредственного результата   1.2.1 Количество проведенных мероприятий в сфере молодежной политики  </t>
  </si>
  <si>
    <t>Задача 1. 3.  Обеспечение деятельности управления образованием администрации МО «Ахтубинский район»</t>
  </si>
  <si>
    <t>Показатель непосредственного результата   1.3.1. Количество обоснованных замечаний по обеспечению деятельности управления образованием администрации МО «Ахтубинский район»</t>
  </si>
  <si>
    <t>Задача 1.2.   Создание условий для обеспечения доступного и качественного дошкольного образования на территории МО «Ахтубинский район»</t>
  </si>
  <si>
    <t>Мероприятие 1.2.1.   Ресурсное сопровождение развития системы дошкольного  образования детей</t>
  </si>
  <si>
    <t>Задача 1.4. Развитие инфраструктуры и материально-технической базы по созданию дополнительных мест для детей в дошкольных организациях, осуществляющих образовательную деятельность</t>
  </si>
  <si>
    <t xml:space="preserve">Мероприятие 1.1.1.1.  Выполнение мероприятий по оплате труда работников МКУ ЦБ УО администрации МО "Ахтубинский район" , обслуживающей муниципальные образовательные организации </t>
  </si>
  <si>
    <t xml:space="preserve">Мероприятие 1.1.1. Организация предоставления общедоступного бесплатного дошкольного образования </t>
  </si>
  <si>
    <t xml:space="preserve">Мероприятие  1.1.2.   Организация предоставления общедоступного и бесплатного начального общего, основного общего, среднего (полного) общего образования </t>
  </si>
  <si>
    <t>Мероприятие 1.3.1. Организация деятельности управления образованием администрации МО "Ахтубинский район"</t>
  </si>
  <si>
    <t xml:space="preserve">Подпрограмма  «Развитие дополнительного образования» </t>
  </si>
  <si>
    <t>Показатель конечного результата  1.7. Доля родителей, удовлетворенных деятельностью классных руководителей  в общеобразовательных учреждениях Ахтубинского района»</t>
  </si>
  <si>
    <t>Мероприятие 1.1.1. Обеспечение введения ставки советника директора по воспитанию и взаимодействию с детскими общественными объединениями в общеобразовательных организациях</t>
  </si>
  <si>
    <t>Цель 1. Обеспечение функционирования системы патриотического воспитания граждан Российской Федерации в образовательных организациях общего образования</t>
  </si>
  <si>
    <t xml:space="preserve">Показатель конечного результата 1. Обеспечение введения ставки советника директора по воспитанию и взаимодействию с детскими общественными объединениями в общеобразовательных организациях </t>
  </si>
  <si>
    <t>Показатель непосредственного результата 1.1.1.Количество общеобразовательных организаций участвующих в мероприятии по реализации регионального проекта</t>
  </si>
  <si>
    <t>Показатель конечного результата 1.1. Доля общеобразовательных организаций, участвующих в  мероприятии по реализации регионального проекта</t>
  </si>
  <si>
    <t>2025 г</t>
  </si>
  <si>
    <t xml:space="preserve"> 2025 г.</t>
  </si>
  <si>
    <t>Показатель непосредственного результата 1.3.10. Количество образовательных учреждений, выполнивших запланированные   мероприятия</t>
  </si>
  <si>
    <t>Показатель непосредственного результата 1.3.14. Количество образовательных учреждений, выполнивших запланированные   мероприятия</t>
  </si>
  <si>
    <t>2022-2025</t>
  </si>
  <si>
    <t>Показатель непосредственного результата 1.3.22. Количество образовательных учреждений, выполнивших запланированные   мероприятия</t>
  </si>
  <si>
    <t>Показатель непосредственного результата 1.3.23. Количество образовательных учреждений, выполнивших запланированные   мероприятия</t>
  </si>
  <si>
    <t>Показатель непосредственного результата 1.3.24. Количество образовательных учреждений, выполнивших запланированные   мероприятия</t>
  </si>
  <si>
    <t>Показатель непосредственного результата 1.3.25. Количество образовательных учреждений, выполнивших запланированные   мероприятия</t>
  </si>
  <si>
    <t>Показатель непосредственного результата 1.3.26. Количество образовательных учреждений, выполнивших запланированные   мероприятия</t>
  </si>
  <si>
    <t>Показатель непосредственного результата 1.3.27. Количество образовательных учреждений, выполнивших запланированные   мероприятия</t>
  </si>
  <si>
    <t xml:space="preserve">Мероприятие 1.1.3. Организация предоставления дополнительного образования детям </t>
  </si>
  <si>
    <t>Подпрограмма «Проведение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 в рамках основного мероприятия по реализации регионального проекта «Патриотическое воспитание граждан Российской Федерации (Астраханская область)» в рамках национального проекта «Образование» государственной программы «Развитие образования Астраханской области», утвержденной постановлением Правительства Астраханской области от 25.09.2014 № 402-П»</t>
  </si>
  <si>
    <t xml:space="preserve">Мероприятие  1.7.1. Выплата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 
</t>
  </si>
  <si>
    <t xml:space="preserve">Мероприятие 1.5.1. Организация бесплатного горячего питания  обучающихся, получающих  начальное  общее образование в муниципальных общеобразовательных организациях 
</t>
  </si>
  <si>
    <t>ПЕРЕЧЕНЬ МЕРОПРИЯТИЙ (НАПРАВЛЕНИЙ) МУНИЦИПАЛЬНОЙ ПРОГРАММЫ</t>
  </si>
  <si>
    <t xml:space="preserve">                                                   Приложение № 1</t>
  </si>
  <si>
    <t xml:space="preserve">                                                   к муниципальной программе</t>
  </si>
  <si>
    <t>Бюджет МО "Ахтубинский муниципальный район Астраханской области"</t>
  </si>
  <si>
    <t xml:space="preserve">2024 г </t>
  </si>
  <si>
    <t xml:space="preserve">Задача 1.4. Организация отдыха, оздоровления и занятости детей и подростков                                                         </t>
  </si>
  <si>
    <t xml:space="preserve"> Мероприятие1.2.5. Увековечение памяти погибших, принимавших участие в СВО на территориях ДНР, ЛНР и Украины</t>
  </si>
  <si>
    <t xml:space="preserve">Показатель  непосредственного результата 1.2.5.  Количество образовательных учреждений, в которых установлены  </t>
  </si>
  <si>
    <t xml:space="preserve">ИТОГО по муниципальной программе               </t>
  </si>
  <si>
    <t>Подпрограмма «Проведение мероприятий по созданию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«Содействие занятости ( Астраханская область)» в рамках федерального проекта «Содействие занятости» государственной программы «Развитие образования Астраханской области»</t>
  </si>
  <si>
    <t>Мероприятие 1.1.1. Оснащение оборудованием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образования, созданных (создаваемых) в рамках основного мероприятия по реализации регионального проекта "Содействие занятости (Астраханская область)" в рамках национального проекта "Демография" государственной программы "Развитие образования Астраханской области"</t>
  </si>
  <si>
    <t>Цель 1. Доступность дошкольного образования для детей в возрасте от 1,5 до 3 лет</t>
  </si>
  <si>
    <t xml:space="preserve">Задача 1.1. Создание дополнительных мест с целью обеспечения дошкольным образованием детей в возрасте от 1,5 до 3 лет </t>
  </si>
  <si>
    <t>Показатель конечного результата 1. Обеспечение дошкольным образованием детей в возрасте от 1,5 до 3 лет</t>
  </si>
  <si>
    <t>Показатель конечного результата 1.1. Количество дополнительно созданных мест с целью обеспечения дошкольным образованием детей в возрасте от 1,5 до 3 лет</t>
  </si>
  <si>
    <t>мест</t>
  </si>
  <si>
    <t>РЕСУРСНОЕ ОБЕСПЕЧЕНИЕ</t>
  </si>
  <si>
    <t>РЕАЛИЗАЦИИ МУНИЦИПАЛЬНОЙ ПРОГРАММЫ</t>
  </si>
  <si>
    <t xml:space="preserve">                                                                                                                                   (тыс.руб.)</t>
  </si>
  <si>
    <t>Источники финансирования муниципальной программы</t>
  </si>
  <si>
    <r>
      <t>Муниципальная программа</t>
    </r>
    <r>
      <rPr>
        <b/>
        <sz val="14"/>
        <color theme="1"/>
        <rFont val="Times New Roman"/>
        <family val="1"/>
        <charset val="204"/>
      </rPr>
      <t xml:space="preserve"> «</t>
    </r>
    <r>
      <rPr>
        <b/>
        <sz val="12"/>
        <color theme="1"/>
        <rFont val="Times New Roman"/>
        <family val="1"/>
        <charset val="204"/>
      </rPr>
      <t xml:space="preserve">Развитие системы образования в МО «Ахтубинский район» </t>
    </r>
  </si>
  <si>
    <t xml:space="preserve">Бюджет МО «Ахтубинский район» </t>
  </si>
  <si>
    <t>Подпрограмма «Развитие дошкольного образования»</t>
  </si>
  <si>
    <t xml:space="preserve"> Бюджет Астраханской области </t>
  </si>
  <si>
    <t>Подпрограмма  «Развитие общего образования»</t>
  </si>
  <si>
    <t>Бюджет МО «Ахтубинский район»</t>
  </si>
  <si>
    <t>Подпрограмма  «Развитие дополнительного образования»</t>
  </si>
  <si>
    <t>Подпрограмма  «Обеспечение предоставления качественных услуг(работ) муниципальными бюджетными учреждениями, подведомственными управлению образованием администрации МО «Ахтубинский район»</t>
  </si>
  <si>
    <t>Подпрограмма                   «Обеспечение доступности качественных образовательных услуг через модернизацию системы повышения квалификации, и повышения престижа педагогической профессии»</t>
  </si>
  <si>
    <t xml:space="preserve"> Федеральный бюджет </t>
  </si>
  <si>
    <t xml:space="preserve">Мероприятие 1.4.1. обеспечение организации отдыха детей  в канкулярное время в лагерях с дневным пребыванием                                            </t>
  </si>
  <si>
    <t xml:space="preserve"> Мероприятие 1.1.1.1.  на   реализацию указов Президента Российской Федерации </t>
  </si>
  <si>
    <t xml:space="preserve">Меропиятие 1.1.1.2. На выплату заработнрой платы  работникам </t>
  </si>
  <si>
    <t xml:space="preserve"> 2026 г.</t>
  </si>
  <si>
    <t>2026 г</t>
  </si>
  <si>
    <t>2023-2026</t>
  </si>
  <si>
    <t>Показательнепосредственного результата 1.3.3. Количество     учреждений дошкольного образования,  выполнивших запланированные мероприятия</t>
  </si>
  <si>
    <t>Показательнепосредственного результата 1.3.4. Количество     учреждений дошкольного образования,  выполнивших запланированные мероприятия</t>
  </si>
  <si>
    <t>Показательнепосредственного результата 1.3.5. Количество     учреждений дошкольного образования,  выполнивших запланированные мероприятия</t>
  </si>
  <si>
    <t>Показательнепосредственного результата 1.3.6. Количество     учреждений дошкольного образования,  выполнивших запланированные мероприятия</t>
  </si>
  <si>
    <t xml:space="preserve"> Мероприятие 1.3.9.    Изготовление ПСД , проведение  экспертизы и строительного контроля ремонта здания спортивного зала   МКОУ"  Ново-Николаевская СОШ    МО "Ахтубинский район"</t>
  </si>
  <si>
    <t xml:space="preserve"> Мероприятие 1.3.10.  Приобретение запасных частей  на ремонт  котла "Универсал-5м" отопительной системы в МКОУ "Батаевская ООШ МО "Ахтубинский район"</t>
  </si>
  <si>
    <t xml:space="preserve"> Мероприятие 1.3.11.  Приобретение насосной станции для ремонта отопления в МКОУ "Успенская ООШ МО "Ахтубинский район"</t>
  </si>
  <si>
    <t xml:space="preserve"> Мероприятие 1.3.12.  Приобретение материалов для ремонта кровли (в рамках текущего ремонта) в МКОУ "Успенская ООШ МО "Ахтубинский район"</t>
  </si>
  <si>
    <t xml:space="preserve"> Мероприятие 1.3.15.  Изготовление ПСД , проведение  экспертизы  ремонта здания   МКОУ  " Нижнебаскунчакская СОШ  МО "Ахтубинский район"им.К.К.Искалиева"</t>
  </si>
  <si>
    <t xml:space="preserve"> Мероприятие 1.3.16. Приобретение материалов для текущего ремонта здания  МКОУ "СОШ № 1 с углубленным изучением отдельных предметов  имени С.Г.Хуснетдинова МО "Ахтубинский район"</t>
  </si>
  <si>
    <t xml:space="preserve"> Мероприятие 1.3.17.  Текущий ремонт дошкольной группы  МКОУ "СОШ № 2 МО "Ахтубинский район"</t>
  </si>
  <si>
    <t xml:space="preserve"> Мероприятие 1.3.18.   Ремонт котельной  МКОУ "СОШ № 9 МО "Ахтубинский район"</t>
  </si>
  <si>
    <t xml:space="preserve"> Мероприятие 1.3.19.   Текщий ремонт кровли МКОУ "Пологозаймищенская ООШ МО "Ахтубинский район"</t>
  </si>
  <si>
    <t xml:space="preserve"> Мероприятие 1.3.20.   Ремонт котельной  МКОУ "Болхунская СОШ  МО "Ахтубинский район"</t>
  </si>
  <si>
    <t xml:space="preserve"> Мероприятие 1.3.21.   Замене оконных блоков  МКОУ "Пироговская ООШ  МО "Ахтубинский район"</t>
  </si>
  <si>
    <t xml:space="preserve"> Мероприятие 1.3.22.   Ремонт котельной  МКОУ "Батаевская ООШ  МО "Ахтубинский район"</t>
  </si>
  <si>
    <t xml:space="preserve"> Мероприятие 1.3.23.   Ремонт котельной  МКОУ "Сокрутовская ООШ  МО "Ахтубинский район"</t>
  </si>
  <si>
    <t>Показатель конечного результата 1.4. Доля  учреждений общего  образования, выполнивших   запланированные мероприятия по организации отдыха, оздоровления и занятости детей и подростков</t>
  </si>
  <si>
    <t>Показатель непосредственного результата 1.4.1. Количество образовательных учреждений, выполнивших запланированные   мероприятия</t>
  </si>
  <si>
    <t xml:space="preserve"> МКУ ЦБУО МО "Ахтубинский район"</t>
  </si>
  <si>
    <t>МКУ ЦБУО МО "Ахтубинский район"</t>
  </si>
  <si>
    <t xml:space="preserve">Муниципальная программа «Развитие системы образования в МО «Ахтубинский район» *                         </t>
  </si>
  <si>
    <t>Подпрограмма "Развитие дошкольного образования" *</t>
  </si>
  <si>
    <t>Бюджет Астраханской области *</t>
  </si>
  <si>
    <t>Бюджет МО "Ахтубинский муниципальный район Астраханской области" *</t>
  </si>
  <si>
    <t>Бюджет Астраханской области  *</t>
  </si>
  <si>
    <t xml:space="preserve">Федеральный бюджет * </t>
  </si>
  <si>
    <t xml:space="preserve">Бюджет МО "Ахтубинский муниципальный район Астраханской области" </t>
  </si>
  <si>
    <t>Задача 1.3. Создание условий для устойчивого функционирования зданий, сооружений, инженерных коммуникаций, ограждений и территории общеобразовательных учреждений . *</t>
  </si>
  <si>
    <t xml:space="preserve">Бюджет Астраханской области * </t>
  </si>
  <si>
    <t>Мероприятие 1.3.1.  На проведение текущего (или) капитального ремонта в муниципальных общеобразовательных организациях. *</t>
  </si>
  <si>
    <t>Задача 1.5.Организация бесплатного горячего питания обучающихся по общеобразовательным программам начального общего образования.*</t>
  </si>
  <si>
    <t>Бюджет МО "Ахтубинский муниципальный район Астраханской области"*</t>
  </si>
  <si>
    <t>Задача 1.7..Материальное стимулирование классных руководителей  в форме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 при  решении социально-значимых задач и содержания воспитания и успешной социализации обучающихся.*</t>
  </si>
  <si>
    <t>Подпрограмма «Проведение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 в рамках основного мероприятия по реализации регионального проекта «Патриотическое воспитание граждан Российской Федерации (Астраханская область)» в рамках национального проекта «Образование» государственной программы «Развитие образования Астраханской области», утвержденной постановлением Правительства Астраханской области от 25.09.2014 № 402-П» *</t>
  </si>
  <si>
    <t xml:space="preserve">Мероприятие 1.1.1.2. Организация деятельности МКУ ЦБ УО администрации МО "Ахтубинский район" , обслуживающей муниципальные образовательные организации </t>
  </si>
  <si>
    <t>Подпрограмма "Руководство и управление в сфере образования и молодежной политики "</t>
  </si>
  <si>
    <t>Подпрограмма "Руководство и управление в сфере образования,  молодежной политики " *</t>
  </si>
  <si>
    <t xml:space="preserve"> Мероприятие 1.3.26.    Текущий ремонт  кабинетов   МКОУ" СОШ  № 5 МО "Ахтубинский район"</t>
  </si>
  <si>
    <t xml:space="preserve"> Мероприятие 1.3.27.    Текущий ремонт  кабинетов   МКОУ" СОШ  № 5 МО "Ахтубинский район"</t>
  </si>
  <si>
    <t>Мероприятие 1.3.28.  Реализация мероприятий регионального проекта"Модернизация школьной системы образования Астраханской области"*</t>
  </si>
  <si>
    <t>Показатель непосредственного результата 1.3.28. Количество образовательных учреждений, выполнивших запланированные   мероприятия</t>
  </si>
  <si>
    <t>Показатель непосредственного результата 1.3.28.1. Количество образовательных учреждений, выполнивших запланированные   мероприятия</t>
  </si>
  <si>
    <t>Показатель непосредственного результата 1.3.28.2. Количество образовательных учреждений, выполнивших запланированные   мероприятия</t>
  </si>
  <si>
    <t>Мероприятие 1.3.29.  Оснащение средствами обучения  и воспитания зданий муниципальных общеобразовательных организаций, участвующих в реализации мероприятий регионального проекта"Модернизация школьной системы образования Астравханской области" *</t>
  </si>
  <si>
    <t>Показатель непосредственного результата 1.3.29. Количество образовательных учреждений, выполнивших запланированные   мероприятия</t>
  </si>
  <si>
    <t>Показатель непосредственного результата 1.3.29.1. Количество образовательных учреждений, выполнивших запланированные   мероприятия</t>
  </si>
  <si>
    <t>Мероприятие 1.3.29.2. Оснащение средствами обучения  и воспитания здания МКОУ "Средшяя общеобразовательная школа № 2 МО "Ахтубинский район" по адресу: Астраханская область , Ахтубинский район, г.Ахтубинск, ул.Волгоградская, 41</t>
  </si>
  <si>
    <t>Показатель непосредственного результата 1.3.29.2. Количество образовательных учреждений, выполнивших запланированные   мероприятия</t>
  </si>
  <si>
    <t xml:space="preserve"> Подпрограмма  «Обеспечение предоставления качественных услуг (работ)муниципальными бюджетными (казенными) учреждениями, подведомственными управлению образования администрации МО "Ахтубинский муниципальный район Астраханской области"» *</t>
  </si>
  <si>
    <t xml:space="preserve"> Мероприятие 1.3.7.    Изготовление ПСД и проведение гос.экспертизыкапитального ремонта здания    МКОУ "СОШ  №4  МО "Ахтубинский район"</t>
  </si>
  <si>
    <t xml:space="preserve"> Мероприятие 1.3.13. Проведение экспертизы спортивного зала  МКОУ " СОШ  №9  МО "Ахтубинский район"</t>
  </si>
  <si>
    <t xml:space="preserve"> Мероприятие 1.3.14. Текущий ремонт отмостки МКОУ "Пироговская ООШ  МО "Ахтубинский район"</t>
  </si>
  <si>
    <t>Основное мероприятие 1.2.1. Мониторинг оценки качества образования  и обеспечения информационной открытости системы образования</t>
  </si>
  <si>
    <t>Цель 1. Реализация и обеспечение мероприятий по предоставлению дошкольного образования,  присмотра и ухода</t>
  </si>
  <si>
    <t>Цель1. Повышение степени доступности качественного образования, соответствующего требованиям инновационного развития экономики, современным потребностям общества и каждого гражданина, в том числе путем создания условий для проведения на территории Ахтубинского района единой государственной образовательной политики</t>
  </si>
  <si>
    <t xml:space="preserve">Задача 1.1.     Выравнивание возможностей получения гражданами качественных образовательных услуг независимо от места проживания и физического состояния здоровья
</t>
  </si>
  <si>
    <t>Основное мероприятие 1.1.1. Создание условий в образовательных организациях, соответствующих требованиям инновационного развития экономики, современным потребностям общества и каждого гражданина</t>
  </si>
  <si>
    <t>Задача 1.1.  Повышение доступности  и качества  реализации образовательных программ  дошкольного образования, присмотра и  ухода в учреждениях дошкольного образования  в соответствии с современными требованиями</t>
  </si>
  <si>
    <t xml:space="preserve"> Мероприятие 1.1.1.  Предоставление дошкольного образования и присмотра и ухода </t>
  </si>
  <si>
    <t>Мероприятие 1.1.2. Предоставление компенсации части родительской платы за присмотр и уход за детьми, посещающими образовательнык организации, реализующие образовательную программу дошкольного образования</t>
  </si>
  <si>
    <t>Мероприятие 1.2.3. Обеспечение пожарной безопасности  учреждений дошкольного образования</t>
  </si>
  <si>
    <t>Задача 1.3. Создание условий для устойчивого функционирование зданий, сооружений, инженерных коммуникаций, ограждений и территории   в учрежденииях  дошкольного образования</t>
  </si>
  <si>
    <t>Мероприятие1.2.4. Обеспечение мероприятий по использованию информационно-коммуникативных технологий, создание, развитие, модернизация и эксплуатация информационных систем</t>
  </si>
  <si>
    <t>Мероприятие 1.3.1. На проведение текущего (или) капитального ремонта в муниципальных дошкольных организациях</t>
  </si>
  <si>
    <t xml:space="preserve">Подпрограмма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общего образования»*                                                                                        </t>
  </si>
  <si>
    <t>Цель 1:Реализация и обеспечение  мероприятий по предоставлению начального общего, основного общего, среднего общего  образования, дополнительного образования детей,  дошкольного образования, присмотра и ухода в муниципальных общеобразовательных организациях</t>
  </si>
  <si>
    <t>Задача 1.1. Повышение качества  начального, основного, среднего общего  образования, дополнительного образования детей, дошкольного образования , присмотра и ухода в муниципальных общеобразовательных организациях  в соответствии с современными требованиями</t>
  </si>
  <si>
    <t>Мероприятие 1.1.1. Предоставление начального, основного, среднего общего  образования в муниципальных общеобразовательных организациях</t>
  </si>
  <si>
    <t>Мероприятие 1.1.2. Предоставление  дошкольного образования и присмотра и ухода в муниципальных общеобразовательных организациях</t>
  </si>
  <si>
    <t>Мероприятие 1.1.3. Предоставление  дополнительного образования детей  в муниципальных общеобразовательных организациях</t>
  </si>
  <si>
    <t>Задача 1.2.  Создание   условий для обеспечения доступного и качественного образования на территории МО «Ахтубинский район»</t>
  </si>
  <si>
    <t>Мероприятие 1.2.1. Ресурсное сопровождение развития системы общего  образования детей</t>
  </si>
  <si>
    <t>Мероприятие 1.2.2. Реализация основных направлений государственной политики в области охраны труда и безопасности в общеобразовательных учреждениях</t>
  </si>
  <si>
    <t>Мероприятие 1.2.3. Обеспечение пожарной безопасности общеобразовательных учреждений</t>
  </si>
  <si>
    <t xml:space="preserve"> Мероприятие1.2.4.Обеспечение мероприятий по использованию информационно-коммуникативных технологий, создание, развитие, модернизация и эксплуатация информационных систем</t>
  </si>
  <si>
    <t>Мероприятие 1.3.29.1.  Оснащение средствами обучения  и воспитания здания МКОУ "Средшяя общеобразовательная школа № 11 МО "Ахтубинский район" по адресу: Астраханская область , Ахтубинский район, п.Верхний Баскунчак, ул.Советская, 36</t>
  </si>
  <si>
    <t>Задача 1.6..Сохранение и укрепление здоровья обучающихся в общеобразовательных учреждениях Ахтубинского района</t>
  </si>
  <si>
    <t xml:space="preserve">Мероприятие  1.6.1. Пропаганда среди учащихся и их родителей принципов обязательного, рационального и здорового питания во время образовательного процесса
</t>
  </si>
  <si>
    <t xml:space="preserve">Задача 1.1. Повышение качества  дополнительного образования в соответствии с современными требованиями
</t>
  </si>
  <si>
    <t xml:space="preserve">Задача 1.2. Создание   условий для обеспечения доступного и качественного образования на территории МО «Ахтубинский район»
</t>
  </si>
  <si>
    <t>Мероприятие 1.2.2. Реализация основных направлений государственной политики в области охраны труда и безопасности в учреждениях дополнительного образования</t>
  </si>
  <si>
    <t xml:space="preserve">Мероприятие 1.2.3. Обеспечение пожарной безопасности учреждений дополнительного образования
</t>
  </si>
  <si>
    <t xml:space="preserve">Мероприятие 1.2.4.  Мероприятия по использованию информационно-коммуникативных технологий, создание, развитие, модернизация и эксплуатация информационных систем
</t>
  </si>
  <si>
    <t xml:space="preserve">Задача 1.1    Формирование финансовой (бухгалтерской), бюджетной отчетности, ведения бухгалтерского (бюджетного) учета, формирование регистров бухгалтерского учета МКУ ЦБУО МО "Ахтубинский район" </t>
  </si>
  <si>
    <t>Цель 1: повышение качества предоставления образовательных услуг через повышение уровня квалификации и профессионализма руководящих и педагогических кадров, как определяющего фактора, обеспечивающего успешность обучения и становление личностей обучающихся (воспитанников)</t>
  </si>
  <si>
    <t>Задача 1.1. Создание условий для воспитания социально ответственных личностей на основе духовно-нравственных ценностей народов Российской Федерации</t>
  </si>
  <si>
    <t>Цель 1.  Повышение качества управления  в сфере образованияи  молодежной политики</t>
  </si>
  <si>
    <t>Мероприятие 1.2.2. Реализация основных направлений государственной политики в области охраны труда и безопасности в учреждениях дошкольного образования</t>
  </si>
  <si>
    <t>Мероприятие 1.3.2.   Изготовление локально-сметного расчета, проведение строительного контроля, проведение работ по ремонтуфундамента и отмостки здания (в рамках текущего ремонта) в МКДОУ "Детский сад № 11 МО "Ахтубинский район"</t>
  </si>
  <si>
    <t>Мероприятие 1.3.3.   проведение работ по устранению аварии водопровода (в рамках текущего ремонта) в МКДОУ "Детский сад № 1 МО "Ахтубинский район"</t>
  </si>
  <si>
    <t>Мероприятие 1.3.4.   проведение работ по ремонту системы водоотведения   (в рамках текущего ремонта) в МКДОУ "Детский сад № 16 МО "Ахтубинский район"</t>
  </si>
  <si>
    <t>Мероприятие 1.3.5.   проведение работ по ремонту системы отопления   (в рамках текущего ремонта) в МКДОУ "Детский сад № 4 МО "Ахтубинский район"</t>
  </si>
  <si>
    <t>Мероприятие 1.3.6.   проведение работ по ремонту электроснабжения   (в рамках  текущего ремонта) в МКДОУ "Детский сад №15 МО "Ахтубинский район"</t>
  </si>
  <si>
    <t>Мероприятие 1.4.1. Строительство муниципального дошкольного учреждения в городе Ахтубинск  по ул. Агурина</t>
  </si>
  <si>
    <t>Мероприятие 1.4.2. Строительство муниципального дошкольного учреждения в  городе Ахтубинск  по ул. Садовая</t>
  </si>
  <si>
    <t xml:space="preserve"> Мероприятие 1.3.2.  Экспертиза ПСД капитального ремонта  здания  МКОУ "СОШ  № 1  МО "Ахтубинский район"</t>
  </si>
  <si>
    <t xml:space="preserve"> Мероприятие 1.3.3.    определение технического состояния здания дошкольных групп   МКОУ "СОШ  № 2  МО "Ахтубинский район"</t>
  </si>
  <si>
    <t xml:space="preserve"> Мероприятие 1.3.4.     Текущий ремонт  кабинетов   МКОУ "СОШ  №3  МО "Ахтубинский район"</t>
  </si>
  <si>
    <t xml:space="preserve"> Мероприятие 1.3.5.    Текущий ремонт  кабинетов   МКОУ" СОШ  № 8  МО "Ахтубинский район"</t>
  </si>
  <si>
    <t xml:space="preserve"> Мероприятие 1.3.6.    Текущий ремонт  кабинетов   МКОУ "СОШ  № 9  МО "Ахтубинский район"</t>
  </si>
  <si>
    <t xml:space="preserve"> Мероприятие 1.3.8.    Изготовление ПСД и проведение гос.экспертизыкапитального ремонта здания    МКОУ "СОШ  № 11  МО "Ахтубинский район"</t>
  </si>
  <si>
    <t xml:space="preserve"> Мероприятие 1.3.24.   Ремонт котельной  МКОУ "СОШ № 3 МО "Ахтубинский район"</t>
  </si>
  <si>
    <t xml:space="preserve"> Мероприятие 1.3.25.   Ремонт уличного освещения территории  МКОУ "СОШ № 6 МО "Ахтубинский район"</t>
  </si>
  <si>
    <t>Мероприятие 1.3.28.1.  Капитальный ремонт здания МКОУ "Средшяя общеобразовательная школа № 11 МО "Ахтубинский район" по адресу: Астраханская область , Ахтубинский район, п.Верхний Баскунчак, ул. Советская, 36</t>
  </si>
  <si>
    <t>Мероприятие 1.3.28.2.  Капитальный ремонт здания МКОУ "Средшяя общеобразовательная школа № 2 МО "Ахтубинский район" по адресу: Астраханская область , Ахтубинский район, г. Ахтубинск, ул. Волгоградская, 41</t>
  </si>
  <si>
    <t>Показатель непосредственного результата 1.8.1 .Количество обучающихся с ограниченными возможностями здоровья, в том числе инвалидов,  в общеобразовательных учреждениях Ахтубинского района, придерживающихся принципов обязательного, рационального и здорового питания во время образовательного процесса</t>
  </si>
  <si>
    <t>Показатель конечного результата    1.3.  Доля  учреждений, сведения о деятельности и результатах которых регулярно обновляются в созданной базе данных, позволяющей оперативно принимать управленческие решения</t>
  </si>
  <si>
    <t>Показатель непосредственного результата  1.1.2.2 Количество  обучающихся  муниципальных общеобразовательных учреждений, занимающихся во вторую смену</t>
  </si>
  <si>
    <t>Показатель непосредственного результата 1.1.1.Количество образовательных организаций , осуществляющих образовательную деятельность по образовательным программам дошкольного образования, в которых созданы дополнительные места для детей в возрасте от 1,5 до 3 лет в рамках основного мероприятия по реализации регионального проекта «Содействие занятости (Астраханская область)» в рамках национального проекта «Демография» государственной программы "Развитие образования Астраханской области»</t>
  </si>
  <si>
    <t>Показатель конечного результата 1. Количество образовательных учреждений, в которых созданы  условия для повышения уровня квалификации и профессионализма руководящих и педагогических кадров, как определяющего фактора, обеспечивающего успешность обучения и становление личностей обучающихся (воспитанников)</t>
  </si>
  <si>
    <t>Показатель  непосредственного результата 1.1.1.2. Количество образовательных организаций, обслуживаемых МКУ ЦБ УО</t>
  </si>
  <si>
    <t>Показатель  непосредственного результата 1.1.1.1. Количество образовательных организаций, обслуживаемых МКУ ЦБ УО</t>
  </si>
  <si>
    <t>Показатель непосредственного результата 1. 2.1. Количество общеобразовательных учреждений, в которых созданы условия для осуществления образовательной деятельности</t>
  </si>
  <si>
    <t xml:space="preserve">Показатель конечного результата 1.2. Количество образовательных учреждений, в которых созданы условия для осуществления образовательной деятельности </t>
  </si>
  <si>
    <t>Показатель непосредственного результата  1.6.1. Количество обучающихся,  осваивающих образовательные программы начального общего образования  в общеобразовательных учреждениях Ахтубинского района», придерживающихся принципов обязательного, рационального и здорового питания во время образовательного процесса</t>
  </si>
  <si>
    <t>Показатель конечного результата  1.5. Доля  общеобразовательных учреждений, в которых созданы условия для организации питания учащихся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</si>
</sst>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#,##0.0"/>
    <numFmt numFmtId="166" formatCode="[$-419]General"/>
    <numFmt numFmtId="167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7.5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6" fontId="6" fillId="0" borderId="0" applyBorder="0" applyProtection="0"/>
  </cellStyleXfs>
  <cellXfs count="95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left" vertical="top"/>
    </xf>
    <xf numFmtId="164" fontId="1" fillId="2" borderId="0" xfId="0" applyNumberFormat="1" applyFont="1" applyFill="1" applyAlignment="1">
      <alignment horizontal="left" vertical="top"/>
    </xf>
    <xf numFmtId="0" fontId="1" fillId="2" borderId="0" xfId="0" applyFont="1" applyFill="1" applyBorder="1"/>
    <xf numFmtId="0" fontId="2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/>
    <xf numFmtId="0" fontId="1" fillId="2" borderId="0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165" fontId="1" fillId="2" borderId="0" xfId="0" applyNumberFormat="1" applyFont="1" applyFill="1" applyAlignment="1">
      <alignment horizontal="left" vertical="top"/>
    </xf>
    <xf numFmtId="166" fontId="2" fillId="2" borderId="0" xfId="1" applyFont="1" applyFill="1" applyBorder="1" applyAlignment="1"/>
    <xf numFmtId="166" fontId="2" fillId="2" borderId="0" xfId="1" applyFont="1" applyFill="1" applyBorder="1" applyAlignment="1">
      <alignment vertical="top"/>
    </xf>
    <xf numFmtId="166" fontId="2" fillId="2" borderId="0" xfId="1" applyFont="1" applyFill="1" applyBorder="1" applyAlignment="1">
      <alignment horizontal="center" vertical="center"/>
    </xf>
    <xf numFmtId="167" fontId="2" fillId="2" borderId="6" xfId="1" applyNumberFormat="1" applyFont="1" applyFill="1" applyBorder="1" applyAlignment="1">
      <alignment horizontal="center"/>
    </xf>
    <xf numFmtId="167" fontId="2" fillId="2" borderId="0" xfId="1" applyNumberFormat="1" applyFont="1" applyFill="1" applyBorder="1" applyAlignment="1">
      <alignment horizontal="center"/>
    </xf>
    <xf numFmtId="166" fontId="2" fillId="2" borderId="0" xfId="1" applyFont="1" applyFill="1" applyBorder="1" applyAlignment="1">
      <alignment horizontal="left" vertical="top"/>
    </xf>
    <xf numFmtId="166" fontId="2" fillId="2" borderId="0" xfId="1" applyFont="1" applyFill="1" applyBorder="1" applyAlignment="1">
      <alignment horizontal="center" vertical="top"/>
    </xf>
    <xf numFmtId="0" fontId="7" fillId="2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165" fontId="11" fillId="0" borderId="6" xfId="0" applyNumberFormat="1" applyFont="1" applyBorder="1" applyAlignment="1">
      <alignment horizontal="center" vertical="top" wrapText="1"/>
    </xf>
    <xf numFmtId="165" fontId="0" fillId="0" borderId="0" xfId="0" applyNumberFormat="1"/>
    <xf numFmtId="0" fontId="9" fillId="0" borderId="6" xfId="0" applyFont="1" applyBorder="1" applyAlignment="1">
      <alignment vertical="top" wrapText="1"/>
    </xf>
    <xf numFmtId="165" fontId="9" fillId="0" borderId="6" xfId="0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165" fontId="2" fillId="0" borderId="7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165" fontId="2" fillId="0" borderId="7" xfId="0" applyNumberFormat="1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165" fontId="2" fillId="0" borderId="0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65" fontId="2" fillId="0" borderId="5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/>
    </xf>
    <xf numFmtId="165" fontId="2" fillId="0" borderId="5" xfId="0" applyNumberFormat="1" applyFont="1" applyFill="1" applyBorder="1" applyAlignment="1">
      <alignment horizontal="center" vertical="top"/>
    </xf>
    <xf numFmtId="0" fontId="2" fillId="0" borderId="7" xfId="0" applyNumberFormat="1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165" fontId="11" fillId="0" borderId="6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165" fontId="11" fillId="0" borderId="5" xfId="0" applyNumberFormat="1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2"/>
  <sheetViews>
    <sheetView tabSelected="1" zoomScale="80" zoomScaleNormal="80" zoomScaleSheetLayoutView="7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D309" sqref="D309"/>
    </sheetView>
  </sheetViews>
  <sheetFormatPr defaultColWidth="9.140625" defaultRowHeight="15" x14ac:dyDescent="0.25"/>
  <cols>
    <col min="1" max="1" width="44.140625" style="1" customWidth="1"/>
    <col min="2" max="2" width="10.28515625" style="1" customWidth="1"/>
    <col min="3" max="3" width="23.42578125" style="2" customWidth="1"/>
    <col min="4" max="4" width="24.5703125" style="3" customWidth="1"/>
    <col min="5" max="5" width="13.42578125" style="3" customWidth="1"/>
    <col min="6" max="6" width="13.140625" style="3" customWidth="1"/>
    <col min="7" max="9" width="11.28515625" style="3" customWidth="1"/>
    <col min="10" max="10" width="30.42578125" style="2" customWidth="1"/>
    <col min="11" max="11" width="10.85546875" style="4" customWidth="1"/>
    <col min="12" max="12" width="9.7109375" style="4" hidden="1" customWidth="1"/>
    <col min="13" max="13" width="11" style="4" customWidth="1"/>
    <col min="14" max="14" width="8.42578125" style="4" customWidth="1"/>
    <col min="15" max="16" width="9.28515625" style="4" customWidth="1"/>
    <col min="17" max="17" width="6.42578125" style="4" customWidth="1"/>
    <col min="18" max="16384" width="9.140625" style="5"/>
  </cols>
  <sheetData>
    <row r="2" spans="1:17" ht="15.75" x14ac:dyDescent="0.25">
      <c r="E2" s="20"/>
      <c r="G2" s="2"/>
      <c r="H2" s="2"/>
      <c r="I2" s="2"/>
      <c r="J2" s="71" t="s">
        <v>207</v>
      </c>
      <c r="K2" s="71"/>
      <c r="L2" s="71"/>
      <c r="M2" s="71"/>
      <c r="N2" s="71"/>
      <c r="O2" s="71"/>
      <c r="P2" s="38"/>
    </row>
    <row r="3" spans="1:17" ht="15.75" x14ac:dyDescent="0.25">
      <c r="G3" s="2"/>
      <c r="H3" s="2"/>
      <c r="I3" s="2"/>
      <c r="J3" s="71" t="s">
        <v>208</v>
      </c>
      <c r="K3" s="71"/>
      <c r="L3" s="71"/>
      <c r="M3" s="71"/>
      <c r="N3" s="71"/>
      <c r="O3" s="71"/>
      <c r="P3" s="38"/>
    </row>
    <row r="4" spans="1:17" ht="18.75" x14ac:dyDescent="0.25">
      <c r="K4" s="6"/>
      <c r="L4" s="6" t="s">
        <v>0</v>
      </c>
    </row>
    <row r="5" spans="1:17" ht="15.75" customHeight="1" x14ac:dyDescent="0.25">
      <c r="D5" s="76" t="s">
        <v>206</v>
      </c>
      <c r="E5" s="76"/>
      <c r="F5" s="76"/>
      <c r="G5" s="76"/>
      <c r="H5" s="76"/>
      <c r="I5" s="76"/>
      <c r="J5" s="76"/>
    </row>
    <row r="6" spans="1:17" ht="15.75" customHeight="1" x14ac:dyDescent="0.25">
      <c r="D6" s="76"/>
      <c r="E6" s="76"/>
      <c r="F6" s="76"/>
      <c r="G6" s="76"/>
      <c r="H6" s="76"/>
      <c r="I6" s="76"/>
      <c r="J6" s="76"/>
    </row>
    <row r="7" spans="1:17" ht="15.75" customHeight="1" x14ac:dyDescent="0.25">
      <c r="D7" s="76"/>
      <c r="E7" s="76"/>
      <c r="F7" s="76"/>
      <c r="G7" s="76"/>
      <c r="H7" s="76"/>
      <c r="I7" s="76"/>
      <c r="J7" s="76"/>
    </row>
    <row r="8" spans="1:17" x14ac:dyDescent="0.25">
      <c r="C8" s="7"/>
      <c r="D8" s="8"/>
    </row>
    <row r="9" spans="1:17" ht="15" customHeight="1" x14ac:dyDescent="0.25">
      <c r="A9" s="63" t="s">
        <v>1</v>
      </c>
      <c r="B9" s="63" t="s">
        <v>2</v>
      </c>
      <c r="C9" s="63" t="s">
        <v>3</v>
      </c>
      <c r="D9" s="63" t="s">
        <v>4</v>
      </c>
      <c r="E9" s="72" t="s">
        <v>5</v>
      </c>
      <c r="F9" s="73"/>
      <c r="G9" s="75"/>
      <c r="H9" s="75"/>
      <c r="I9" s="74"/>
      <c r="J9" s="72" t="s">
        <v>6</v>
      </c>
      <c r="K9" s="73"/>
      <c r="L9" s="73"/>
      <c r="M9" s="73"/>
      <c r="N9" s="73"/>
      <c r="O9" s="73"/>
      <c r="P9" s="74"/>
      <c r="Q9" s="9"/>
    </row>
    <row r="10" spans="1:17" ht="86.25" customHeight="1" x14ac:dyDescent="0.25">
      <c r="A10" s="64"/>
      <c r="B10" s="64"/>
      <c r="C10" s="64"/>
      <c r="D10" s="64"/>
      <c r="E10" s="39" t="s">
        <v>7</v>
      </c>
      <c r="F10" s="39" t="s">
        <v>8</v>
      </c>
      <c r="G10" s="39" t="s">
        <v>210</v>
      </c>
      <c r="H10" s="39" t="s">
        <v>191</v>
      </c>
      <c r="I10" s="39" t="s">
        <v>240</v>
      </c>
      <c r="J10" s="39" t="s">
        <v>9</v>
      </c>
      <c r="K10" s="39" t="s">
        <v>10</v>
      </c>
      <c r="L10" s="39" t="s">
        <v>11</v>
      </c>
      <c r="M10" s="39" t="s">
        <v>11</v>
      </c>
      <c r="N10" s="39" t="s">
        <v>12</v>
      </c>
      <c r="O10" s="39" t="s">
        <v>192</v>
      </c>
      <c r="P10" s="39" t="s">
        <v>239</v>
      </c>
      <c r="Q10" s="11"/>
    </row>
    <row r="11" spans="1:17" ht="15" customHeight="1" x14ac:dyDescent="0.25">
      <c r="A11" s="63" t="s">
        <v>263</v>
      </c>
      <c r="B11" s="63" t="s">
        <v>241</v>
      </c>
      <c r="C11" s="63" t="s">
        <v>14</v>
      </c>
      <c r="D11" s="39" t="s">
        <v>15</v>
      </c>
      <c r="E11" s="40">
        <f>E12+E13+E14</f>
        <v>3955727.6</v>
      </c>
      <c r="F11" s="40">
        <f t="shared" ref="F11:I11" si="0">F12+F13+F14</f>
        <v>1110857.7</v>
      </c>
      <c r="G11" s="40">
        <f t="shared" si="0"/>
        <v>1076943</v>
      </c>
      <c r="H11" s="40">
        <f t="shared" si="0"/>
        <v>912185.2</v>
      </c>
      <c r="I11" s="40">
        <f t="shared" si="0"/>
        <v>855741.7</v>
      </c>
      <c r="J11" s="77"/>
      <c r="K11" s="63"/>
      <c r="L11" s="63"/>
      <c r="M11" s="63"/>
      <c r="N11" s="63"/>
      <c r="O11" s="63"/>
      <c r="P11" s="63"/>
      <c r="Q11" s="11"/>
    </row>
    <row r="12" spans="1:17" ht="81.75" customHeight="1" x14ac:dyDescent="0.25">
      <c r="A12" s="65"/>
      <c r="B12" s="65"/>
      <c r="C12" s="65"/>
      <c r="D12" s="39" t="s">
        <v>209</v>
      </c>
      <c r="E12" s="40">
        <f>F12+G12+H12+I12</f>
        <v>1085449.7</v>
      </c>
      <c r="F12" s="40">
        <f t="shared" ref="F12:G14" si="1">F16</f>
        <v>291786.59999999998</v>
      </c>
      <c r="G12" s="40">
        <f t="shared" si="1"/>
        <v>265791.7</v>
      </c>
      <c r="H12" s="40">
        <f t="shared" ref="H12:I12" si="2">H16</f>
        <v>263104.09999999998</v>
      </c>
      <c r="I12" s="40">
        <f t="shared" si="2"/>
        <v>264767.3</v>
      </c>
      <c r="J12" s="78"/>
      <c r="K12" s="65"/>
      <c r="L12" s="65"/>
      <c r="M12" s="65"/>
      <c r="N12" s="65"/>
      <c r="O12" s="65"/>
      <c r="P12" s="65"/>
      <c r="Q12" s="11"/>
    </row>
    <row r="13" spans="1:17" ht="25.5" x14ac:dyDescent="0.25">
      <c r="A13" s="65"/>
      <c r="B13" s="65"/>
      <c r="C13" s="65"/>
      <c r="D13" s="39" t="s">
        <v>60</v>
      </c>
      <c r="E13" s="40">
        <f t="shared" ref="E13:E14" si="3">F13+G13+H13+I13</f>
        <v>2525880.2999999998</v>
      </c>
      <c r="F13" s="40">
        <f t="shared" si="1"/>
        <v>756960.1</v>
      </c>
      <c r="G13" s="40">
        <f t="shared" si="1"/>
        <v>748941.7</v>
      </c>
      <c r="H13" s="40">
        <f t="shared" ref="H13:I13" si="4">H17</f>
        <v>551289.79999999993</v>
      </c>
      <c r="I13" s="40">
        <f t="shared" si="4"/>
        <v>468688.7</v>
      </c>
      <c r="J13" s="78"/>
      <c r="K13" s="65"/>
      <c r="L13" s="64"/>
      <c r="M13" s="65"/>
      <c r="N13" s="65"/>
      <c r="O13" s="65"/>
      <c r="P13" s="65"/>
      <c r="Q13" s="11"/>
    </row>
    <row r="14" spans="1:17" ht="27" customHeight="1" x14ac:dyDescent="0.25">
      <c r="A14" s="65"/>
      <c r="B14" s="65"/>
      <c r="C14" s="65"/>
      <c r="D14" s="39" t="s">
        <v>17</v>
      </c>
      <c r="E14" s="40">
        <f t="shared" si="3"/>
        <v>344397.60000000003</v>
      </c>
      <c r="F14" s="40">
        <f t="shared" si="1"/>
        <v>62111</v>
      </c>
      <c r="G14" s="40">
        <f t="shared" si="1"/>
        <v>62209.600000000006</v>
      </c>
      <c r="H14" s="40">
        <f t="shared" ref="H14:I14" si="5">H18</f>
        <v>97791.3</v>
      </c>
      <c r="I14" s="40">
        <f t="shared" si="5"/>
        <v>122285.7</v>
      </c>
      <c r="J14" s="64"/>
      <c r="K14" s="64"/>
      <c r="L14" s="41"/>
      <c r="M14" s="64"/>
      <c r="N14" s="64"/>
      <c r="O14" s="64"/>
      <c r="P14" s="64"/>
      <c r="Q14" s="11"/>
    </row>
    <row r="15" spans="1:17" ht="15" customHeight="1" x14ac:dyDescent="0.25">
      <c r="A15" s="63" t="s">
        <v>297</v>
      </c>
      <c r="B15" s="63" t="s">
        <v>241</v>
      </c>
      <c r="C15" s="63" t="s">
        <v>14</v>
      </c>
      <c r="D15" s="39" t="s">
        <v>19</v>
      </c>
      <c r="E15" s="40">
        <f>E16+E17+E18</f>
        <v>3955727.6</v>
      </c>
      <c r="F15" s="40">
        <f t="shared" ref="F15:I15" si="6">F16+F17+F18</f>
        <v>1110857.7</v>
      </c>
      <c r="G15" s="40">
        <f t="shared" si="6"/>
        <v>1076943</v>
      </c>
      <c r="H15" s="40">
        <f t="shared" si="6"/>
        <v>912185.2</v>
      </c>
      <c r="I15" s="40">
        <f t="shared" si="6"/>
        <v>855741.7</v>
      </c>
      <c r="J15" s="63" t="s">
        <v>20</v>
      </c>
      <c r="K15" s="63" t="s">
        <v>21</v>
      </c>
      <c r="L15" s="63">
        <v>100</v>
      </c>
      <c r="M15" s="63">
        <v>100</v>
      </c>
      <c r="N15" s="63">
        <v>100</v>
      </c>
      <c r="O15" s="63">
        <v>100</v>
      </c>
      <c r="P15" s="63">
        <v>100</v>
      </c>
      <c r="Q15" s="11"/>
    </row>
    <row r="16" spans="1:17" ht="48.75" customHeight="1" x14ac:dyDescent="0.25">
      <c r="A16" s="65"/>
      <c r="B16" s="65"/>
      <c r="C16" s="65"/>
      <c r="D16" s="39" t="s">
        <v>209</v>
      </c>
      <c r="E16" s="40">
        <f>F16+G16+H16+I16</f>
        <v>1085449.7</v>
      </c>
      <c r="F16" s="40">
        <f>F20</f>
        <v>291786.59999999998</v>
      </c>
      <c r="G16" s="40">
        <f>G20</f>
        <v>265791.7</v>
      </c>
      <c r="H16" s="40">
        <f>H20</f>
        <v>263104.09999999998</v>
      </c>
      <c r="I16" s="40">
        <f>I20</f>
        <v>264767.3</v>
      </c>
      <c r="J16" s="65"/>
      <c r="K16" s="65"/>
      <c r="L16" s="65"/>
      <c r="M16" s="65"/>
      <c r="N16" s="65"/>
      <c r="O16" s="65"/>
      <c r="P16" s="65"/>
      <c r="Q16" s="11"/>
    </row>
    <row r="17" spans="1:17" ht="52.5" customHeight="1" x14ac:dyDescent="0.25">
      <c r="A17" s="65"/>
      <c r="B17" s="65"/>
      <c r="C17" s="65"/>
      <c r="D17" s="39" t="s">
        <v>16</v>
      </c>
      <c r="E17" s="40">
        <f t="shared" ref="E17:E18" si="7">F17+G17+H17+I17</f>
        <v>2525880.2999999998</v>
      </c>
      <c r="F17" s="40">
        <f>F22</f>
        <v>756960.1</v>
      </c>
      <c r="G17" s="40">
        <f>G22</f>
        <v>748941.7</v>
      </c>
      <c r="H17" s="40">
        <f>H22</f>
        <v>551289.79999999993</v>
      </c>
      <c r="I17" s="40">
        <f>I22</f>
        <v>468688.7</v>
      </c>
      <c r="J17" s="65"/>
      <c r="K17" s="65"/>
      <c r="L17" s="64"/>
      <c r="M17" s="65"/>
      <c r="N17" s="65"/>
      <c r="O17" s="65"/>
      <c r="P17" s="65"/>
      <c r="Q17" s="11"/>
    </row>
    <row r="18" spans="1:17" ht="36.75" customHeight="1" x14ac:dyDescent="0.25">
      <c r="A18" s="65"/>
      <c r="B18" s="65"/>
      <c r="C18" s="65"/>
      <c r="D18" s="39" t="s">
        <v>22</v>
      </c>
      <c r="E18" s="40">
        <f t="shared" si="7"/>
        <v>344397.60000000003</v>
      </c>
      <c r="F18" s="40">
        <f>F24</f>
        <v>62111</v>
      </c>
      <c r="G18" s="40">
        <f>G24</f>
        <v>62209.600000000006</v>
      </c>
      <c r="H18" s="40">
        <f t="shared" ref="H18:I18" si="8">H24</f>
        <v>97791.3</v>
      </c>
      <c r="I18" s="40">
        <f t="shared" si="8"/>
        <v>122285.7</v>
      </c>
      <c r="J18" s="64"/>
      <c r="K18" s="64"/>
      <c r="L18" s="41"/>
      <c r="M18" s="64"/>
      <c r="N18" s="64"/>
      <c r="O18" s="64"/>
      <c r="P18" s="64"/>
      <c r="Q18" s="11"/>
    </row>
    <row r="19" spans="1:17" ht="15" customHeight="1" x14ac:dyDescent="0.25">
      <c r="A19" s="63" t="s">
        <v>298</v>
      </c>
      <c r="B19" s="63" t="s">
        <v>241</v>
      </c>
      <c r="C19" s="63" t="s">
        <v>14</v>
      </c>
      <c r="D19" s="42" t="s">
        <v>19</v>
      </c>
      <c r="E19" s="43">
        <f>E20+E22+E24</f>
        <v>3955727.6</v>
      </c>
      <c r="F19" s="43">
        <f t="shared" ref="F19:I19" si="9">F20+F22+F24</f>
        <v>1110857.7</v>
      </c>
      <c r="G19" s="43">
        <f t="shared" si="9"/>
        <v>1076943</v>
      </c>
      <c r="H19" s="43">
        <f t="shared" si="9"/>
        <v>912185.2</v>
      </c>
      <c r="I19" s="43">
        <f t="shared" si="9"/>
        <v>855741.7</v>
      </c>
      <c r="J19" s="63" t="s">
        <v>23</v>
      </c>
      <c r="K19" s="63" t="s">
        <v>24</v>
      </c>
      <c r="L19" s="63">
        <v>9092</v>
      </c>
      <c r="M19" s="63">
        <v>9472</v>
      </c>
      <c r="N19" s="63">
        <v>9472</v>
      </c>
      <c r="O19" s="63">
        <v>9472</v>
      </c>
      <c r="P19" s="63">
        <v>9472</v>
      </c>
      <c r="Q19" s="11"/>
    </row>
    <row r="20" spans="1:17" ht="61.5" customHeight="1" x14ac:dyDescent="0.25">
      <c r="A20" s="64"/>
      <c r="B20" s="65"/>
      <c r="C20" s="65"/>
      <c r="D20" s="63" t="s">
        <v>209</v>
      </c>
      <c r="E20" s="69">
        <f>F20+G20+H20+I20</f>
        <v>1085449.7</v>
      </c>
      <c r="F20" s="69">
        <f>F29+F64+F201+F224+F258+F286+F278</f>
        <v>291786.59999999998</v>
      </c>
      <c r="G20" s="69">
        <f>G29+G64+G201+G224+G258+G286+G278</f>
        <v>265791.7</v>
      </c>
      <c r="H20" s="69">
        <f>H29+H64+H201+H224+H258+H286+H278</f>
        <v>263104.09999999998</v>
      </c>
      <c r="I20" s="69">
        <f>I29+I64+I201+I224+I258+I286+I278</f>
        <v>264767.3</v>
      </c>
      <c r="J20" s="64"/>
      <c r="K20" s="64"/>
      <c r="L20" s="64"/>
      <c r="M20" s="64"/>
      <c r="N20" s="64"/>
      <c r="O20" s="64"/>
      <c r="P20" s="64"/>
      <c r="Q20" s="11"/>
    </row>
    <row r="21" spans="1:17" ht="96.75" customHeight="1" x14ac:dyDescent="0.25">
      <c r="A21" s="39" t="s">
        <v>299</v>
      </c>
      <c r="B21" s="65"/>
      <c r="C21" s="65"/>
      <c r="D21" s="64"/>
      <c r="E21" s="70"/>
      <c r="F21" s="70"/>
      <c r="G21" s="70"/>
      <c r="H21" s="70"/>
      <c r="I21" s="70"/>
      <c r="J21" s="42" t="s">
        <v>25</v>
      </c>
      <c r="K21" s="39" t="s">
        <v>26</v>
      </c>
      <c r="L21" s="44">
        <v>44</v>
      </c>
      <c r="M21" s="39">
        <v>40</v>
      </c>
      <c r="N21" s="39">
        <v>39</v>
      </c>
      <c r="O21" s="39">
        <v>39</v>
      </c>
      <c r="P21" s="39">
        <v>39</v>
      </c>
      <c r="Q21" s="11"/>
    </row>
    <row r="22" spans="1:17" ht="123" customHeight="1" x14ac:dyDescent="0.25">
      <c r="A22" s="45" t="s">
        <v>27</v>
      </c>
      <c r="B22" s="65"/>
      <c r="C22" s="65"/>
      <c r="D22" s="63" t="s">
        <v>16</v>
      </c>
      <c r="E22" s="69">
        <f t="shared" ref="E22" si="10">F22+G22+H22+I22</f>
        <v>2525880.2999999998</v>
      </c>
      <c r="F22" s="69">
        <f>F30+F65+F199+F222+F265+F277</f>
        <v>756960.1</v>
      </c>
      <c r="G22" s="69">
        <f>G30+G65+G199+G222+G265+G277</f>
        <v>748941.7</v>
      </c>
      <c r="H22" s="69">
        <f>H30+H65+H199+H222+H265+H277</f>
        <v>551289.79999999993</v>
      </c>
      <c r="I22" s="69">
        <f>I30+I65+I199+I222+I265+I277</f>
        <v>468688.7</v>
      </c>
      <c r="J22" s="39" t="s">
        <v>28</v>
      </c>
      <c r="K22" s="39" t="s">
        <v>21</v>
      </c>
      <c r="L22" s="44">
        <v>100</v>
      </c>
      <c r="M22" s="39">
        <v>100</v>
      </c>
      <c r="N22" s="39">
        <v>100</v>
      </c>
      <c r="O22" s="39">
        <v>100</v>
      </c>
      <c r="P22" s="39">
        <v>100</v>
      </c>
      <c r="Q22" s="11"/>
    </row>
    <row r="23" spans="1:17" ht="51" customHeight="1" x14ac:dyDescent="0.25">
      <c r="A23" s="63" t="s">
        <v>295</v>
      </c>
      <c r="B23" s="65"/>
      <c r="C23" s="65"/>
      <c r="D23" s="64"/>
      <c r="E23" s="70"/>
      <c r="F23" s="70"/>
      <c r="G23" s="70"/>
      <c r="H23" s="70"/>
      <c r="I23" s="70"/>
      <c r="J23" s="63" t="s">
        <v>29</v>
      </c>
      <c r="K23" s="63" t="s">
        <v>21</v>
      </c>
      <c r="L23" s="46">
        <v>85</v>
      </c>
      <c r="M23" s="63">
        <v>95</v>
      </c>
      <c r="N23" s="63">
        <v>95</v>
      </c>
      <c r="O23" s="63">
        <v>95</v>
      </c>
      <c r="P23" s="63">
        <v>95</v>
      </c>
      <c r="Q23" s="11"/>
    </row>
    <row r="24" spans="1:17" ht="30" customHeight="1" x14ac:dyDescent="0.25">
      <c r="A24" s="64"/>
      <c r="B24" s="65"/>
      <c r="C24" s="65"/>
      <c r="D24" s="39" t="s">
        <v>22</v>
      </c>
      <c r="E24" s="43">
        <f t="shared" ref="E24" si="11">F24+G24+H24+I24</f>
        <v>344397.60000000003</v>
      </c>
      <c r="F24" s="47">
        <f>F66+F266</f>
        <v>62111</v>
      </c>
      <c r="G24" s="47">
        <f>G66+G266</f>
        <v>62209.600000000006</v>
      </c>
      <c r="H24" s="47">
        <f>H66+H266</f>
        <v>97791.3</v>
      </c>
      <c r="I24" s="47">
        <f>I66+I266</f>
        <v>122285.7</v>
      </c>
      <c r="J24" s="65"/>
      <c r="K24" s="65"/>
      <c r="L24" s="46"/>
      <c r="M24" s="65"/>
      <c r="N24" s="65"/>
      <c r="O24" s="65"/>
      <c r="P24" s="65"/>
      <c r="Q24" s="11"/>
    </row>
    <row r="25" spans="1:17" s="13" customFormat="1" ht="26.25" customHeight="1" x14ac:dyDescent="0.2">
      <c r="A25" s="63" t="s">
        <v>264</v>
      </c>
      <c r="B25" s="63" t="s">
        <v>241</v>
      </c>
      <c r="C25" s="63" t="s">
        <v>14</v>
      </c>
      <c r="D25" s="39" t="s">
        <v>15</v>
      </c>
      <c r="E25" s="40">
        <f>E26+E27</f>
        <v>1064537.8999999999</v>
      </c>
      <c r="F25" s="40">
        <f t="shared" ref="F25:I25" si="12">F26+F27</f>
        <v>330235.2</v>
      </c>
      <c r="G25" s="40">
        <f t="shared" si="12"/>
        <v>322563.40000000002</v>
      </c>
      <c r="H25" s="40">
        <f t="shared" si="12"/>
        <v>213685.59999999998</v>
      </c>
      <c r="I25" s="40">
        <f t="shared" si="12"/>
        <v>198053.69999999998</v>
      </c>
      <c r="J25" s="63"/>
      <c r="K25" s="63"/>
      <c r="L25" s="79"/>
      <c r="M25" s="63"/>
      <c r="N25" s="63"/>
      <c r="O25" s="63"/>
      <c r="P25" s="63"/>
      <c r="Q25" s="12"/>
    </row>
    <row r="26" spans="1:17" ht="41.25" customHeight="1" x14ac:dyDescent="0.25">
      <c r="A26" s="65"/>
      <c r="B26" s="65"/>
      <c r="C26" s="65"/>
      <c r="D26" s="39" t="s">
        <v>209</v>
      </c>
      <c r="E26" s="40">
        <f>F26+G26+H26+I26</f>
        <v>449007.3</v>
      </c>
      <c r="F26" s="48">
        <f t="shared" ref="F26:G27" si="13">F29</f>
        <v>120241.8</v>
      </c>
      <c r="G26" s="48">
        <f t="shared" si="13"/>
        <v>110266.9</v>
      </c>
      <c r="H26" s="48">
        <f t="shared" ref="H26:I26" si="14">H29</f>
        <v>109249.29999999999</v>
      </c>
      <c r="I26" s="48">
        <f t="shared" si="14"/>
        <v>109249.29999999999</v>
      </c>
      <c r="J26" s="65"/>
      <c r="K26" s="67"/>
      <c r="L26" s="67"/>
      <c r="M26" s="67"/>
      <c r="N26" s="67"/>
      <c r="O26" s="67"/>
      <c r="P26" s="67"/>
      <c r="Q26" s="14"/>
    </row>
    <row r="27" spans="1:17" ht="37.5" customHeight="1" x14ac:dyDescent="0.25">
      <c r="A27" s="65"/>
      <c r="B27" s="65"/>
      <c r="C27" s="65"/>
      <c r="D27" s="39" t="s">
        <v>265</v>
      </c>
      <c r="E27" s="40">
        <f>F27+G27+H27+I27</f>
        <v>615530.6</v>
      </c>
      <c r="F27" s="48">
        <f t="shared" si="13"/>
        <v>209993.4</v>
      </c>
      <c r="G27" s="48">
        <f t="shared" si="13"/>
        <v>212296.5</v>
      </c>
      <c r="H27" s="48">
        <f t="shared" ref="H27:I27" si="15">H30</f>
        <v>104436.29999999999</v>
      </c>
      <c r="I27" s="48">
        <f t="shared" si="15"/>
        <v>88804.4</v>
      </c>
      <c r="J27" s="64"/>
      <c r="K27" s="68"/>
      <c r="L27" s="68"/>
      <c r="M27" s="68"/>
      <c r="N27" s="68"/>
      <c r="O27" s="68"/>
      <c r="P27" s="68"/>
      <c r="Q27" s="14"/>
    </row>
    <row r="28" spans="1:17" ht="37.5" customHeight="1" x14ac:dyDescent="0.25">
      <c r="A28" s="63" t="s">
        <v>296</v>
      </c>
      <c r="B28" s="63" t="s">
        <v>241</v>
      </c>
      <c r="C28" s="63" t="s">
        <v>14</v>
      </c>
      <c r="D28" s="39" t="s">
        <v>19</v>
      </c>
      <c r="E28" s="48">
        <f>E29+E30</f>
        <v>1064537.8999999999</v>
      </c>
      <c r="F28" s="48">
        <f t="shared" ref="F28:I28" si="16">F29+F30</f>
        <v>330235.2</v>
      </c>
      <c r="G28" s="48">
        <f t="shared" si="16"/>
        <v>322563.40000000002</v>
      </c>
      <c r="H28" s="48">
        <f t="shared" si="16"/>
        <v>213685.59999999998</v>
      </c>
      <c r="I28" s="48">
        <f t="shared" si="16"/>
        <v>198053.69999999998</v>
      </c>
      <c r="J28" s="63" t="s">
        <v>31</v>
      </c>
      <c r="K28" s="66" t="s">
        <v>21</v>
      </c>
      <c r="L28" s="66">
        <v>100</v>
      </c>
      <c r="M28" s="66">
        <v>100</v>
      </c>
      <c r="N28" s="66">
        <v>100</v>
      </c>
      <c r="O28" s="66">
        <v>100</v>
      </c>
      <c r="P28" s="66">
        <v>100</v>
      </c>
      <c r="Q28" s="14"/>
    </row>
    <row r="29" spans="1:17" ht="42.75" customHeight="1" x14ac:dyDescent="0.25">
      <c r="A29" s="65"/>
      <c r="B29" s="65"/>
      <c r="C29" s="65"/>
      <c r="D29" s="39" t="s">
        <v>209</v>
      </c>
      <c r="E29" s="48">
        <f>F29+G29+H29+I29</f>
        <v>449007.3</v>
      </c>
      <c r="F29" s="40">
        <f>F32+F40+F47+F56</f>
        <v>120241.8</v>
      </c>
      <c r="G29" s="40">
        <f>G32+G40+G47+G56</f>
        <v>110266.9</v>
      </c>
      <c r="H29" s="40">
        <f>H32+H40+H47+H56</f>
        <v>109249.29999999999</v>
      </c>
      <c r="I29" s="40">
        <f>I32+I40+I47+I56</f>
        <v>109249.29999999999</v>
      </c>
      <c r="J29" s="65"/>
      <c r="K29" s="67"/>
      <c r="L29" s="67"/>
      <c r="M29" s="67"/>
      <c r="N29" s="67"/>
      <c r="O29" s="67"/>
      <c r="P29" s="67"/>
      <c r="Q29" s="11"/>
    </row>
    <row r="30" spans="1:17" ht="51" customHeight="1" x14ac:dyDescent="0.25">
      <c r="A30" s="65"/>
      <c r="B30" s="65"/>
      <c r="C30" s="65"/>
      <c r="D30" s="42" t="s">
        <v>265</v>
      </c>
      <c r="E30" s="48">
        <f t="shared" ref="E30" si="17">F30+G30+H30+I30</f>
        <v>615530.6</v>
      </c>
      <c r="F30" s="43">
        <f>F33+F48</f>
        <v>209993.4</v>
      </c>
      <c r="G30" s="43">
        <f>G33+G48</f>
        <v>212296.5</v>
      </c>
      <c r="H30" s="43">
        <f>H33+H48</f>
        <v>104436.29999999999</v>
      </c>
      <c r="I30" s="43">
        <f>I33+I48</f>
        <v>88804.4</v>
      </c>
      <c r="J30" s="65"/>
      <c r="K30" s="67"/>
      <c r="L30" s="68"/>
      <c r="M30" s="67"/>
      <c r="N30" s="67"/>
      <c r="O30" s="67"/>
      <c r="P30" s="67"/>
      <c r="Q30" s="11"/>
    </row>
    <row r="31" spans="1:17" ht="15" customHeight="1" x14ac:dyDescent="0.25">
      <c r="A31" s="63" t="s">
        <v>300</v>
      </c>
      <c r="B31" s="63" t="s">
        <v>241</v>
      </c>
      <c r="C31" s="63" t="s">
        <v>14</v>
      </c>
      <c r="D31" s="39" t="s">
        <v>19</v>
      </c>
      <c r="E31" s="40">
        <f>E32+E33</f>
        <v>779858.1</v>
      </c>
      <c r="F31" s="40">
        <f t="shared" ref="F31:I31" si="18">F32+F33</f>
        <v>254311.59999999998</v>
      </c>
      <c r="G31" s="40">
        <f t="shared" si="18"/>
        <v>252299.6</v>
      </c>
      <c r="H31" s="40">
        <f t="shared" si="18"/>
        <v>144439.4</v>
      </c>
      <c r="I31" s="40">
        <f t="shared" si="18"/>
        <v>128807.5</v>
      </c>
      <c r="J31" s="42"/>
      <c r="K31" s="63" t="s">
        <v>21</v>
      </c>
      <c r="L31" s="63">
        <v>64.430000000000007</v>
      </c>
      <c r="M31" s="63">
        <v>64.61</v>
      </c>
      <c r="N31" s="63">
        <v>64.61</v>
      </c>
      <c r="O31" s="63">
        <v>64.61</v>
      </c>
      <c r="P31" s="63">
        <v>64.61</v>
      </c>
      <c r="Q31" s="11"/>
    </row>
    <row r="32" spans="1:17" ht="42.75" customHeight="1" x14ac:dyDescent="0.25">
      <c r="A32" s="65"/>
      <c r="B32" s="65"/>
      <c r="C32" s="65"/>
      <c r="D32" s="39" t="s">
        <v>209</v>
      </c>
      <c r="E32" s="48">
        <f>F32+G32+H32+I32</f>
        <v>164327.5</v>
      </c>
      <c r="F32" s="40">
        <f t="shared" ref="F32:I33" si="19">F35+F38</f>
        <v>44318.2</v>
      </c>
      <c r="G32" s="40">
        <f t="shared" si="19"/>
        <v>40003.1</v>
      </c>
      <c r="H32" s="40">
        <f t="shared" si="19"/>
        <v>40003.1</v>
      </c>
      <c r="I32" s="40">
        <f t="shared" si="19"/>
        <v>40003.1</v>
      </c>
      <c r="J32" s="65" t="s">
        <v>32</v>
      </c>
      <c r="K32" s="65"/>
      <c r="L32" s="65"/>
      <c r="M32" s="65"/>
      <c r="N32" s="65"/>
      <c r="O32" s="65"/>
      <c r="P32" s="65"/>
      <c r="Q32" s="11"/>
    </row>
    <row r="33" spans="1:17" ht="45" customHeight="1" x14ac:dyDescent="0.25">
      <c r="A33" s="65"/>
      <c r="B33" s="65"/>
      <c r="C33" s="65"/>
      <c r="D33" s="39" t="s">
        <v>265</v>
      </c>
      <c r="E33" s="48">
        <f>F33+G33+H33+I33</f>
        <v>615530.6</v>
      </c>
      <c r="F33" s="40">
        <f t="shared" si="19"/>
        <v>209993.4</v>
      </c>
      <c r="G33" s="40">
        <f t="shared" si="19"/>
        <v>212296.5</v>
      </c>
      <c r="H33" s="40">
        <f t="shared" si="19"/>
        <v>104436.29999999999</v>
      </c>
      <c r="I33" s="40">
        <f t="shared" si="19"/>
        <v>88804.4</v>
      </c>
      <c r="J33" s="65"/>
      <c r="K33" s="65"/>
      <c r="L33" s="64"/>
      <c r="M33" s="65"/>
      <c r="N33" s="65"/>
      <c r="O33" s="65"/>
      <c r="P33" s="65"/>
      <c r="Q33" s="11"/>
    </row>
    <row r="34" spans="1:17" ht="27" customHeight="1" x14ac:dyDescent="0.25">
      <c r="A34" s="42" t="s">
        <v>301</v>
      </c>
      <c r="B34" s="63" t="s">
        <v>241</v>
      </c>
      <c r="C34" s="63" t="s">
        <v>14</v>
      </c>
      <c r="D34" s="39" t="s">
        <v>19</v>
      </c>
      <c r="E34" s="40">
        <f>E35+E36</f>
        <v>756951.6</v>
      </c>
      <c r="F34" s="40">
        <f>F35+F36</f>
        <v>250312.3</v>
      </c>
      <c r="G34" s="40">
        <f>G35+G36</f>
        <v>245997.2</v>
      </c>
      <c r="H34" s="40">
        <f>H35+H36</f>
        <v>138137</v>
      </c>
      <c r="I34" s="40">
        <f>I35+I36</f>
        <v>122505.1</v>
      </c>
      <c r="J34" s="63" t="s">
        <v>33</v>
      </c>
      <c r="K34" s="63" t="s">
        <v>34</v>
      </c>
      <c r="L34" s="63">
        <v>2698</v>
      </c>
      <c r="M34" s="63">
        <v>1860</v>
      </c>
      <c r="N34" s="63">
        <v>2100</v>
      </c>
      <c r="O34" s="63">
        <v>2100</v>
      </c>
      <c r="P34" s="63">
        <v>2100</v>
      </c>
      <c r="Q34" s="11"/>
    </row>
    <row r="35" spans="1:17" ht="43.5" customHeight="1" x14ac:dyDescent="0.25">
      <c r="A35" s="41"/>
      <c r="B35" s="65"/>
      <c r="C35" s="65"/>
      <c r="D35" s="39" t="s">
        <v>209</v>
      </c>
      <c r="E35" s="48">
        <f>F35+G35+H35+I35</f>
        <v>164327.5</v>
      </c>
      <c r="F35" s="40">
        <v>44318.2</v>
      </c>
      <c r="G35" s="40">
        <v>40003.1</v>
      </c>
      <c r="H35" s="40">
        <v>40003.1</v>
      </c>
      <c r="I35" s="40">
        <v>40003.1</v>
      </c>
      <c r="J35" s="65"/>
      <c r="K35" s="65"/>
      <c r="L35" s="65"/>
      <c r="M35" s="65"/>
      <c r="N35" s="65"/>
      <c r="O35" s="65"/>
      <c r="P35" s="65"/>
      <c r="Q35" s="11"/>
    </row>
    <row r="36" spans="1:17" ht="39" customHeight="1" x14ac:dyDescent="0.25">
      <c r="A36" s="41"/>
      <c r="B36" s="65"/>
      <c r="C36" s="65"/>
      <c r="D36" s="39" t="s">
        <v>265</v>
      </c>
      <c r="E36" s="48">
        <f>F36+G36+H36+I36</f>
        <v>592624.1</v>
      </c>
      <c r="F36" s="40">
        <v>205994.1</v>
      </c>
      <c r="G36" s="40">
        <f>171056.1+34938</f>
        <v>205994.1</v>
      </c>
      <c r="H36" s="40">
        <v>98133.9</v>
      </c>
      <c r="I36" s="40">
        <v>82502</v>
      </c>
      <c r="J36" s="65"/>
      <c r="K36" s="65"/>
      <c r="L36" s="64"/>
      <c r="M36" s="65"/>
      <c r="N36" s="65"/>
      <c r="O36" s="65"/>
      <c r="P36" s="65"/>
      <c r="Q36" s="11"/>
    </row>
    <row r="37" spans="1:17" ht="15" customHeight="1" x14ac:dyDescent="0.25">
      <c r="A37" s="63" t="s">
        <v>302</v>
      </c>
      <c r="B37" s="63" t="s">
        <v>241</v>
      </c>
      <c r="C37" s="63" t="s">
        <v>14</v>
      </c>
      <c r="D37" s="39" t="s">
        <v>19</v>
      </c>
      <c r="E37" s="40">
        <f>E38+E39</f>
        <v>22906.5</v>
      </c>
      <c r="F37" s="40">
        <f>F38+F39</f>
        <v>3999.3</v>
      </c>
      <c r="G37" s="40">
        <f>G38+G39</f>
        <v>6302.4</v>
      </c>
      <c r="H37" s="40">
        <f>H38+H39</f>
        <v>6302.4</v>
      </c>
      <c r="I37" s="40">
        <f>I38+I39</f>
        <v>6302.4</v>
      </c>
      <c r="J37" s="63" t="s">
        <v>35</v>
      </c>
      <c r="K37" s="63" t="s">
        <v>34</v>
      </c>
      <c r="L37" s="63">
        <v>1083</v>
      </c>
      <c r="M37" s="63">
        <v>1090</v>
      </c>
      <c r="N37" s="63">
        <v>1090</v>
      </c>
      <c r="O37" s="63">
        <v>1090</v>
      </c>
      <c r="P37" s="63">
        <v>1090</v>
      </c>
      <c r="Q37" s="11"/>
    </row>
    <row r="38" spans="1:17" ht="48" customHeight="1" x14ac:dyDescent="0.25">
      <c r="A38" s="65"/>
      <c r="B38" s="65"/>
      <c r="C38" s="65"/>
      <c r="D38" s="39" t="s">
        <v>209</v>
      </c>
      <c r="E38" s="48">
        <f>F38+G38+H38+I38</f>
        <v>0</v>
      </c>
      <c r="F38" s="40">
        <v>0</v>
      </c>
      <c r="G38" s="40">
        <v>0</v>
      </c>
      <c r="H38" s="40">
        <v>0</v>
      </c>
      <c r="I38" s="40">
        <v>0</v>
      </c>
      <c r="J38" s="65"/>
      <c r="K38" s="65"/>
      <c r="L38" s="65"/>
      <c r="M38" s="65"/>
      <c r="N38" s="65"/>
      <c r="O38" s="65"/>
      <c r="P38" s="65"/>
      <c r="Q38" s="11"/>
    </row>
    <row r="39" spans="1:17" ht="45.75" customHeight="1" x14ac:dyDescent="0.25">
      <c r="A39" s="64"/>
      <c r="B39" s="64"/>
      <c r="C39" s="64"/>
      <c r="D39" s="39" t="s">
        <v>60</v>
      </c>
      <c r="E39" s="48">
        <f>F39+G39+H39+I39</f>
        <v>22906.5</v>
      </c>
      <c r="F39" s="40">
        <v>3999.3</v>
      </c>
      <c r="G39" s="40">
        <v>6302.4</v>
      </c>
      <c r="H39" s="40">
        <v>6302.4</v>
      </c>
      <c r="I39" s="40">
        <v>6302.4</v>
      </c>
      <c r="J39" s="64"/>
      <c r="K39" s="64"/>
      <c r="L39" s="64"/>
      <c r="M39" s="64"/>
      <c r="N39" s="64"/>
      <c r="O39" s="64"/>
      <c r="P39" s="64"/>
      <c r="Q39" s="11"/>
    </row>
    <row r="40" spans="1:17" ht="96" customHeight="1" x14ac:dyDescent="0.25">
      <c r="A40" s="42" t="s">
        <v>177</v>
      </c>
      <c r="B40" s="42" t="s">
        <v>241</v>
      </c>
      <c r="C40" s="42" t="s">
        <v>14</v>
      </c>
      <c r="D40" s="39" t="s">
        <v>209</v>
      </c>
      <c r="E40" s="40">
        <f>E41+E42+E43+E44</f>
        <v>282028.7</v>
      </c>
      <c r="F40" s="40">
        <f>F41+F42+F43+F44</f>
        <v>74772.5</v>
      </c>
      <c r="G40" s="40">
        <f t="shared" ref="G40:I40" si="20">G41+G42+G43+G44</f>
        <v>69763.8</v>
      </c>
      <c r="H40" s="40">
        <f t="shared" si="20"/>
        <v>68746.2</v>
      </c>
      <c r="I40" s="40">
        <f t="shared" si="20"/>
        <v>68746.2</v>
      </c>
      <c r="J40" s="39" t="s">
        <v>37</v>
      </c>
      <c r="K40" s="39" t="s">
        <v>38</v>
      </c>
      <c r="L40" s="39">
        <v>18</v>
      </c>
      <c r="M40" s="39">
        <v>16</v>
      </c>
      <c r="N40" s="39">
        <v>15</v>
      </c>
      <c r="O40" s="39">
        <v>15</v>
      </c>
      <c r="P40" s="39">
        <v>15</v>
      </c>
      <c r="Q40" s="11"/>
    </row>
    <row r="41" spans="1:17" ht="98.25" customHeight="1" x14ac:dyDescent="0.25">
      <c r="A41" s="42" t="s">
        <v>178</v>
      </c>
      <c r="B41" s="42" t="s">
        <v>241</v>
      </c>
      <c r="C41" s="42" t="s">
        <v>14</v>
      </c>
      <c r="D41" s="39" t="s">
        <v>209</v>
      </c>
      <c r="E41" s="48">
        <f>F41+G41+H41+I41</f>
        <v>275218.30000000005</v>
      </c>
      <c r="F41" s="40">
        <f>(9153.9+17791.4+2156.9+44519.5+173.9+976.9)-F42-F43-F44-F45</f>
        <v>72021.8</v>
      </c>
      <c r="G41" s="40">
        <f>3380.5+2.8+129.8+19122.3+1618.9+45459.5+50-G42-G43-G44-G45</f>
        <v>67837.100000000006</v>
      </c>
      <c r="H41" s="40">
        <f>2364.3+1.4+129.8+19122.3+1618.9+45459.5+50-H42-H43-H44-H45</f>
        <v>67679.700000000012</v>
      </c>
      <c r="I41" s="40">
        <f>2364.3+1.4+129.8+19122.3+1618.9+45459.5+50-I42-I43-I44-I45</f>
        <v>67679.700000000012</v>
      </c>
      <c r="J41" s="49" t="s">
        <v>39</v>
      </c>
      <c r="K41" s="42" t="s">
        <v>38</v>
      </c>
      <c r="L41" s="42">
        <v>18</v>
      </c>
      <c r="M41" s="42">
        <v>16</v>
      </c>
      <c r="N41" s="39">
        <v>15</v>
      </c>
      <c r="O41" s="39">
        <v>15</v>
      </c>
      <c r="P41" s="39">
        <v>15</v>
      </c>
      <c r="Q41" s="11"/>
    </row>
    <row r="42" spans="1:17" ht="84.75" customHeight="1" x14ac:dyDescent="0.25">
      <c r="A42" s="39" t="s">
        <v>330</v>
      </c>
      <c r="B42" s="42" t="s">
        <v>241</v>
      </c>
      <c r="C42" s="39" t="s">
        <v>14</v>
      </c>
      <c r="D42" s="39" t="s">
        <v>209</v>
      </c>
      <c r="E42" s="48">
        <f>F42+G42+H42+I42</f>
        <v>2158.6000000000004</v>
      </c>
      <c r="F42" s="40">
        <v>1052.2</v>
      </c>
      <c r="G42" s="40">
        <v>425.6</v>
      </c>
      <c r="H42" s="40">
        <v>340.4</v>
      </c>
      <c r="I42" s="40">
        <v>340.4</v>
      </c>
      <c r="J42" s="39" t="s">
        <v>40</v>
      </c>
      <c r="K42" s="39" t="s">
        <v>26</v>
      </c>
      <c r="L42" s="39">
        <v>18</v>
      </c>
      <c r="M42" s="39">
        <v>16</v>
      </c>
      <c r="N42" s="39">
        <v>15</v>
      </c>
      <c r="O42" s="39">
        <v>15</v>
      </c>
      <c r="P42" s="39">
        <v>15</v>
      </c>
      <c r="Q42" s="16"/>
    </row>
    <row r="43" spans="1:17" ht="107.25" customHeight="1" x14ac:dyDescent="0.25">
      <c r="A43" s="39" t="s">
        <v>303</v>
      </c>
      <c r="B43" s="42" t="s">
        <v>241</v>
      </c>
      <c r="C43" s="39" t="s">
        <v>14</v>
      </c>
      <c r="D43" s="39" t="s">
        <v>209</v>
      </c>
      <c r="E43" s="48">
        <f>F43+G43+H43+I43</f>
        <v>1544.5000000000002</v>
      </c>
      <c r="F43" s="40">
        <v>630.5</v>
      </c>
      <c r="G43" s="40">
        <v>485.2</v>
      </c>
      <c r="H43" s="40">
        <v>214.4</v>
      </c>
      <c r="I43" s="40">
        <v>214.4</v>
      </c>
      <c r="J43" s="50" t="s">
        <v>41</v>
      </c>
      <c r="K43" s="39" t="s">
        <v>26</v>
      </c>
      <c r="L43" s="39">
        <v>0</v>
      </c>
      <c r="M43" s="39">
        <v>16</v>
      </c>
      <c r="N43" s="39">
        <v>15</v>
      </c>
      <c r="O43" s="39">
        <v>15</v>
      </c>
      <c r="P43" s="39">
        <v>15</v>
      </c>
      <c r="Q43" s="16"/>
    </row>
    <row r="44" spans="1:17" ht="94.5" customHeight="1" x14ac:dyDescent="0.25">
      <c r="A44" s="39" t="s">
        <v>305</v>
      </c>
      <c r="B44" s="42" t="s">
        <v>241</v>
      </c>
      <c r="C44" s="39" t="s">
        <v>14</v>
      </c>
      <c r="D44" s="39" t="s">
        <v>209</v>
      </c>
      <c r="E44" s="48">
        <f>F44+G44+H44+I44</f>
        <v>3107.2999999999997</v>
      </c>
      <c r="F44" s="40">
        <f>968+100</f>
        <v>1068</v>
      </c>
      <c r="G44" s="40">
        <v>1015.9</v>
      </c>
      <c r="H44" s="40">
        <v>511.7</v>
      </c>
      <c r="I44" s="40">
        <v>511.7</v>
      </c>
      <c r="J44" s="39" t="s">
        <v>42</v>
      </c>
      <c r="K44" s="39" t="s">
        <v>26</v>
      </c>
      <c r="L44" s="39">
        <v>0</v>
      </c>
      <c r="M44" s="39">
        <v>16</v>
      </c>
      <c r="N44" s="39">
        <v>15</v>
      </c>
      <c r="O44" s="39">
        <v>15</v>
      </c>
      <c r="P44" s="39">
        <v>15</v>
      </c>
      <c r="Q44" s="16"/>
    </row>
    <row r="45" spans="1:17" ht="3" hidden="1" customHeight="1" x14ac:dyDescent="0.25">
      <c r="A45" s="39" t="s">
        <v>43</v>
      </c>
      <c r="B45" s="42" t="s">
        <v>13</v>
      </c>
      <c r="C45" s="39" t="s">
        <v>14</v>
      </c>
      <c r="D45" s="39" t="s">
        <v>36</v>
      </c>
      <c r="E45" s="48" t="e">
        <f>#REF!+F45+G45+H45</f>
        <v>#REF!</v>
      </c>
      <c r="F45" s="40">
        <v>0</v>
      </c>
      <c r="G45" s="40">
        <v>0</v>
      </c>
      <c r="H45" s="40">
        <v>0</v>
      </c>
      <c r="I45" s="40"/>
      <c r="J45" s="39" t="s">
        <v>44</v>
      </c>
      <c r="K45" s="39" t="s">
        <v>26</v>
      </c>
      <c r="L45" s="39">
        <v>0</v>
      </c>
      <c r="M45" s="39">
        <v>16</v>
      </c>
      <c r="N45" s="39">
        <v>16</v>
      </c>
      <c r="O45" s="39">
        <v>16</v>
      </c>
      <c r="P45" s="39">
        <v>16</v>
      </c>
      <c r="Q45" s="16"/>
    </row>
    <row r="46" spans="1:17" ht="15" customHeight="1" x14ac:dyDescent="0.25">
      <c r="A46" s="63" t="s">
        <v>304</v>
      </c>
      <c r="B46" s="63" t="s">
        <v>241</v>
      </c>
      <c r="C46" s="63" t="s">
        <v>14</v>
      </c>
      <c r="D46" s="39" t="s">
        <v>19</v>
      </c>
      <c r="E46" s="48">
        <f>E47+E48</f>
        <v>2452.1</v>
      </c>
      <c r="F46" s="48">
        <f t="shared" ref="F46:I46" si="21">F47+F48</f>
        <v>952.09999999999991</v>
      </c>
      <c r="G46" s="48">
        <f t="shared" si="21"/>
        <v>500</v>
      </c>
      <c r="H46" s="48">
        <f t="shared" si="21"/>
        <v>500</v>
      </c>
      <c r="I46" s="48">
        <f t="shared" si="21"/>
        <v>500</v>
      </c>
      <c r="J46" s="63" t="s">
        <v>45</v>
      </c>
      <c r="K46" s="42"/>
      <c r="L46" s="42"/>
      <c r="M46" s="42"/>
      <c r="N46" s="42"/>
      <c r="O46" s="42"/>
      <c r="P46" s="42"/>
      <c r="Q46" s="11"/>
    </row>
    <row r="47" spans="1:17" ht="44.25" customHeight="1" x14ac:dyDescent="0.25">
      <c r="A47" s="65"/>
      <c r="B47" s="65"/>
      <c r="C47" s="65"/>
      <c r="D47" s="39" t="s">
        <v>209</v>
      </c>
      <c r="E47" s="48">
        <f t="shared" ref="E47:E54" si="22">F47+G47+H47+I47</f>
        <v>2452.1</v>
      </c>
      <c r="F47" s="40">
        <f>F49+F50+F51+F52+F53+F54</f>
        <v>952.09999999999991</v>
      </c>
      <c r="G47" s="40">
        <f>G49+G50+G51+G52+G53+G54</f>
        <v>500</v>
      </c>
      <c r="H47" s="40">
        <f>H49+H50+H51+H52+H53+H54</f>
        <v>500</v>
      </c>
      <c r="I47" s="40">
        <f>I49+I50+I51+I52+I53+I54</f>
        <v>500</v>
      </c>
      <c r="J47" s="65"/>
      <c r="K47" s="41"/>
      <c r="L47" s="41"/>
      <c r="M47" s="41"/>
      <c r="N47" s="41"/>
      <c r="O47" s="41"/>
      <c r="P47" s="41"/>
      <c r="Q47" s="11"/>
    </row>
    <row r="48" spans="1:17" ht="59.25" customHeight="1" x14ac:dyDescent="0.25">
      <c r="A48" s="64"/>
      <c r="B48" s="64"/>
      <c r="C48" s="64"/>
      <c r="D48" s="39" t="s">
        <v>16</v>
      </c>
      <c r="E48" s="48">
        <f t="shared" si="22"/>
        <v>0</v>
      </c>
      <c r="F48" s="40">
        <v>0</v>
      </c>
      <c r="G48" s="40">
        <v>0</v>
      </c>
      <c r="H48" s="40">
        <v>0</v>
      </c>
      <c r="I48" s="40">
        <v>0</v>
      </c>
      <c r="J48" s="64"/>
      <c r="K48" s="45" t="s">
        <v>21</v>
      </c>
      <c r="L48" s="45">
        <v>100</v>
      </c>
      <c r="M48" s="45">
        <v>100</v>
      </c>
      <c r="N48" s="45">
        <v>100</v>
      </c>
      <c r="O48" s="45">
        <v>100</v>
      </c>
      <c r="P48" s="45">
        <v>100</v>
      </c>
      <c r="Q48" s="11"/>
    </row>
    <row r="49" spans="1:17" ht="101.25" customHeight="1" x14ac:dyDescent="0.25">
      <c r="A49" s="39" t="s">
        <v>306</v>
      </c>
      <c r="B49" s="42" t="s">
        <v>241</v>
      </c>
      <c r="C49" s="39" t="s">
        <v>14</v>
      </c>
      <c r="D49" s="39" t="s">
        <v>209</v>
      </c>
      <c r="E49" s="48">
        <f t="shared" si="22"/>
        <v>1500</v>
      </c>
      <c r="F49" s="40">
        <v>0</v>
      </c>
      <c r="G49" s="40">
        <v>500</v>
      </c>
      <c r="H49" s="40">
        <v>500</v>
      </c>
      <c r="I49" s="40">
        <v>500</v>
      </c>
      <c r="J49" s="39" t="s">
        <v>46</v>
      </c>
      <c r="K49" s="39" t="s">
        <v>38</v>
      </c>
      <c r="L49" s="39">
        <v>1</v>
      </c>
      <c r="M49" s="39">
        <v>0</v>
      </c>
      <c r="N49" s="39">
        <v>2</v>
      </c>
      <c r="O49" s="39">
        <v>2</v>
      </c>
      <c r="P49" s="39">
        <v>2</v>
      </c>
      <c r="Q49" s="11"/>
    </row>
    <row r="50" spans="1:17" ht="101.25" customHeight="1" x14ac:dyDescent="0.25">
      <c r="A50" s="39" t="s">
        <v>331</v>
      </c>
      <c r="B50" s="42" t="s">
        <v>241</v>
      </c>
      <c r="C50" s="42" t="s">
        <v>14</v>
      </c>
      <c r="D50" s="39" t="s">
        <v>209</v>
      </c>
      <c r="E50" s="48">
        <f t="shared" si="22"/>
        <v>620</v>
      </c>
      <c r="F50" s="40">
        <v>620</v>
      </c>
      <c r="G50" s="40">
        <v>0</v>
      </c>
      <c r="H50" s="40">
        <v>0</v>
      </c>
      <c r="I50" s="40">
        <v>0</v>
      </c>
      <c r="J50" s="39" t="s">
        <v>48</v>
      </c>
      <c r="K50" s="39" t="s">
        <v>38</v>
      </c>
      <c r="L50" s="42"/>
      <c r="M50" s="42">
        <v>1</v>
      </c>
      <c r="N50" s="42">
        <v>0</v>
      </c>
      <c r="O50" s="42">
        <v>0</v>
      </c>
      <c r="P50" s="42">
        <v>0</v>
      </c>
      <c r="Q50" s="11"/>
    </row>
    <row r="51" spans="1:17" ht="102" customHeight="1" x14ac:dyDescent="0.25">
      <c r="A51" s="39" t="s">
        <v>332</v>
      </c>
      <c r="B51" s="42" t="s">
        <v>241</v>
      </c>
      <c r="C51" s="42" t="s">
        <v>14</v>
      </c>
      <c r="D51" s="39" t="s">
        <v>209</v>
      </c>
      <c r="E51" s="48">
        <f t="shared" si="22"/>
        <v>8.1</v>
      </c>
      <c r="F51" s="40">
        <v>8.1</v>
      </c>
      <c r="G51" s="40">
        <v>0</v>
      </c>
      <c r="H51" s="40">
        <v>0</v>
      </c>
      <c r="I51" s="40">
        <v>0</v>
      </c>
      <c r="J51" s="39" t="s">
        <v>242</v>
      </c>
      <c r="K51" s="39" t="s">
        <v>38</v>
      </c>
      <c r="L51" s="42"/>
      <c r="M51" s="42">
        <v>1</v>
      </c>
      <c r="N51" s="42">
        <v>0</v>
      </c>
      <c r="O51" s="42">
        <v>0</v>
      </c>
      <c r="P51" s="42">
        <v>0</v>
      </c>
      <c r="Q51" s="11"/>
    </row>
    <row r="52" spans="1:17" ht="111.75" customHeight="1" x14ac:dyDescent="0.25">
      <c r="A52" s="39" t="s">
        <v>333</v>
      </c>
      <c r="B52" s="42" t="s">
        <v>241</v>
      </c>
      <c r="C52" s="42" t="s">
        <v>14</v>
      </c>
      <c r="D52" s="39" t="s">
        <v>209</v>
      </c>
      <c r="E52" s="48">
        <f t="shared" si="22"/>
        <v>41.8</v>
      </c>
      <c r="F52" s="40">
        <v>41.8</v>
      </c>
      <c r="G52" s="40">
        <v>0</v>
      </c>
      <c r="H52" s="40">
        <v>0</v>
      </c>
      <c r="I52" s="40">
        <v>0</v>
      </c>
      <c r="J52" s="39" t="s">
        <v>243</v>
      </c>
      <c r="K52" s="39" t="s">
        <v>38</v>
      </c>
      <c r="L52" s="42"/>
      <c r="M52" s="42">
        <v>1</v>
      </c>
      <c r="N52" s="42">
        <v>0</v>
      </c>
      <c r="O52" s="42">
        <v>0</v>
      </c>
      <c r="P52" s="42">
        <v>0</v>
      </c>
      <c r="Q52" s="11"/>
    </row>
    <row r="53" spans="1:17" ht="111.75" customHeight="1" x14ac:dyDescent="0.25">
      <c r="A53" s="39" t="s">
        <v>334</v>
      </c>
      <c r="B53" s="42" t="s">
        <v>241</v>
      </c>
      <c r="C53" s="42" t="s">
        <v>14</v>
      </c>
      <c r="D53" s="39" t="s">
        <v>209</v>
      </c>
      <c r="E53" s="48">
        <f t="shared" si="22"/>
        <v>217.2</v>
      </c>
      <c r="F53" s="40">
        <v>217.2</v>
      </c>
      <c r="G53" s="40">
        <v>0</v>
      </c>
      <c r="H53" s="40">
        <v>0</v>
      </c>
      <c r="I53" s="40">
        <v>0</v>
      </c>
      <c r="J53" s="39" t="s">
        <v>244</v>
      </c>
      <c r="K53" s="39" t="s">
        <v>38</v>
      </c>
      <c r="L53" s="42"/>
      <c r="M53" s="42">
        <v>1</v>
      </c>
      <c r="N53" s="42">
        <v>0</v>
      </c>
      <c r="O53" s="42">
        <v>0</v>
      </c>
      <c r="P53" s="42">
        <v>0</v>
      </c>
      <c r="Q53" s="11"/>
    </row>
    <row r="54" spans="1:17" ht="111.75" customHeight="1" x14ac:dyDescent="0.25">
      <c r="A54" s="39" t="s">
        <v>335</v>
      </c>
      <c r="B54" s="42" t="s">
        <v>241</v>
      </c>
      <c r="C54" s="42" t="s">
        <v>14</v>
      </c>
      <c r="D54" s="39" t="s">
        <v>209</v>
      </c>
      <c r="E54" s="48">
        <f t="shared" si="22"/>
        <v>65</v>
      </c>
      <c r="F54" s="40">
        <v>65</v>
      </c>
      <c r="G54" s="40">
        <v>0</v>
      </c>
      <c r="H54" s="40">
        <v>0</v>
      </c>
      <c r="I54" s="40">
        <v>0</v>
      </c>
      <c r="J54" s="39" t="s">
        <v>245</v>
      </c>
      <c r="K54" s="39" t="s">
        <v>38</v>
      </c>
      <c r="L54" s="42"/>
      <c r="M54" s="42">
        <v>1</v>
      </c>
      <c r="N54" s="42">
        <v>0</v>
      </c>
      <c r="O54" s="42">
        <v>0</v>
      </c>
      <c r="P54" s="42">
        <v>0</v>
      </c>
      <c r="Q54" s="11"/>
    </row>
    <row r="55" spans="1:17" ht="15" customHeight="1" x14ac:dyDescent="0.25">
      <c r="A55" s="63" t="s">
        <v>179</v>
      </c>
      <c r="B55" s="63" t="s">
        <v>241</v>
      </c>
      <c r="C55" s="63" t="s">
        <v>51</v>
      </c>
      <c r="D55" s="63" t="s">
        <v>209</v>
      </c>
      <c r="E55" s="80">
        <f>F56+G56+H56+I56</f>
        <v>199</v>
      </c>
      <c r="F55" s="43"/>
      <c r="G55" s="43"/>
      <c r="H55" s="43"/>
      <c r="I55" s="43"/>
      <c r="J55" s="63" t="s">
        <v>52</v>
      </c>
      <c r="K55" s="63" t="s">
        <v>21</v>
      </c>
      <c r="L55" s="42"/>
      <c r="M55" s="63">
        <v>100</v>
      </c>
      <c r="N55" s="63">
        <v>0</v>
      </c>
      <c r="O55" s="63">
        <v>0</v>
      </c>
      <c r="P55" s="63">
        <v>0</v>
      </c>
      <c r="Q55" s="11"/>
    </row>
    <row r="56" spans="1:17" ht="153" customHeight="1" x14ac:dyDescent="0.25">
      <c r="A56" s="64"/>
      <c r="B56" s="64"/>
      <c r="C56" s="64"/>
      <c r="D56" s="64"/>
      <c r="E56" s="81"/>
      <c r="F56" s="47">
        <f>F57+F58</f>
        <v>199</v>
      </c>
      <c r="G56" s="47">
        <f>G57+G58</f>
        <v>0</v>
      </c>
      <c r="H56" s="47">
        <f>H57+H58</f>
        <v>0</v>
      </c>
      <c r="I56" s="47">
        <v>0</v>
      </c>
      <c r="J56" s="64"/>
      <c r="K56" s="64"/>
      <c r="L56" s="42">
        <v>0</v>
      </c>
      <c r="M56" s="64"/>
      <c r="N56" s="64"/>
      <c r="O56" s="64"/>
      <c r="P56" s="64"/>
      <c r="Q56" s="11"/>
    </row>
    <row r="57" spans="1:17" ht="102" customHeight="1" x14ac:dyDescent="0.25">
      <c r="A57" s="39" t="s">
        <v>336</v>
      </c>
      <c r="B57" s="42" t="s">
        <v>241</v>
      </c>
      <c r="C57" s="39" t="s">
        <v>14</v>
      </c>
      <c r="D57" s="39" t="s">
        <v>209</v>
      </c>
      <c r="E57" s="48">
        <f>F57+G57+H57+I57</f>
        <v>99.5</v>
      </c>
      <c r="F57" s="40">
        <v>99.5</v>
      </c>
      <c r="G57" s="40">
        <v>0</v>
      </c>
      <c r="H57" s="40">
        <v>0</v>
      </c>
      <c r="I57" s="40">
        <v>0</v>
      </c>
      <c r="J57" s="39" t="s">
        <v>53</v>
      </c>
      <c r="K57" s="39" t="s">
        <v>38</v>
      </c>
      <c r="L57" s="39">
        <v>0</v>
      </c>
      <c r="M57" s="39">
        <v>1</v>
      </c>
      <c r="N57" s="39">
        <v>0</v>
      </c>
      <c r="O57" s="39">
        <v>0</v>
      </c>
      <c r="P57" s="39">
        <v>0</v>
      </c>
      <c r="Q57" s="11"/>
    </row>
    <row r="58" spans="1:17" ht="99.75" customHeight="1" x14ac:dyDescent="0.25">
      <c r="A58" s="39" t="s">
        <v>337</v>
      </c>
      <c r="B58" s="42" t="s">
        <v>241</v>
      </c>
      <c r="C58" s="42" t="s">
        <v>14</v>
      </c>
      <c r="D58" s="39" t="s">
        <v>209</v>
      </c>
      <c r="E58" s="48">
        <f>F58+G58+H58+I58</f>
        <v>99.5</v>
      </c>
      <c r="F58" s="40">
        <v>99.5</v>
      </c>
      <c r="G58" s="40">
        <v>0</v>
      </c>
      <c r="H58" s="40">
        <v>0</v>
      </c>
      <c r="I58" s="40">
        <v>0</v>
      </c>
      <c r="J58" s="39" t="s">
        <v>54</v>
      </c>
      <c r="K58" s="39" t="s">
        <v>38</v>
      </c>
      <c r="L58" s="42">
        <v>0</v>
      </c>
      <c r="M58" s="42">
        <v>1</v>
      </c>
      <c r="N58" s="42">
        <v>0</v>
      </c>
      <c r="O58" s="42">
        <v>0</v>
      </c>
      <c r="P58" s="42">
        <v>0</v>
      </c>
      <c r="Q58" s="11"/>
    </row>
    <row r="59" spans="1:17" s="13" customFormat="1" ht="14.25" customHeight="1" x14ac:dyDescent="0.2">
      <c r="A59" s="63" t="s">
        <v>307</v>
      </c>
      <c r="B59" s="63" t="s">
        <v>241</v>
      </c>
      <c r="C59" s="63" t="s">
        <v>14</v>
      </c>
      <c r="D59" s="39" t="s">
        <v>19</v>
      </c>
      <c r="E59" s="40">
        <f>E60+E61+E62</f>
        <v>2725723.5999999996</v>
      </c>
      <c r="F59" s="40">
        <f t="shared" ref="F59:I59" si="23">F60+F61+F62</f>
        <v>730305.8</v>
      </c>
      <c r="G59" s="40">
        <f t="shared" si="23"/>
        <v>714270.70000000007</v>
      </c>
      <c r="H59" s="40">
        <f t="shared" si="23"/>
        <v>660227.69999999995</v>
      </c>
      <c r="I59" s="40">
        <f t="shared" si="23"/>
        <v>620919.4</v>
      </c>
      <c r="J59" s="42"/>
      <c r="K59" s="63"/>
      <c r="L59" s="63"/>
      <c r="M59" s="66"/>
      <c r="N59" s="66"/>
      <c r="O59" s="66"/>
      <c r="P59" s="66"/>
      <c r="Q59" s="17"/>
    </row>
    <row r="60" spans="1:17" ht="44.25" customHeight="1" x14ac:dyDescent="0.25">
      <c r="A60" s="65"/>
      <c r="B60" s="65"/>
      <c r="C60" s="65"/>
      <c r="D60" s="39" t="s">
        <v>266</v>
      </c>
      <c r="E60" s="48">
        <f>F60+G60+H60+I60</f>
        <v>534581.99999999988</v>
      </c>
      <c r="F60" s="48">
        <f t="shared" ref="F60:G62" si="24">F64</f>
        <v>145323.49999999997</v>
      </c>
      <c r="G60" s="48">
        <f t="shared" si="24"/>
        <v>129644.39999999998</v>
      </c>
      <c r="H60" s="48">
        <f t="shared" ref="H60:I60" si="25">H64</f>
        <v>128992.79999999997</v>
      </c>
      <c r="I60" s="48">
        <f t="shared" si="25"/>
        <v>130621.29999999997</v>
      </c>
      <c r="J60" s="41"/>
      <c r="K60" s="67"/>
      <c r="L60" s="67"/>
      <c r="M60" s="67"/>
      <c r="N60" s="67"/>
      <c r="O60" s="67"/>
      <c r="P60" s="67"/>
      <c r="Q60" s="14"/>
    </row>
    <row r="61" spans="1:17" ht="25.5" x14ac:dyDescent="0.25">
      <c r="A61" s="65"/>
      <c r="B61" s="65"/>
      <c r="C61" s="65"/>
      <c r="D61" s="39" t="s">
        <v>267</v>
      </c>
      <c r="E61" s="48">
        <f t="shared" ref="E61:E62" si="26">F61+G61+H61+I61</f>
        <v>1853943.5999999999</v>
      </c>
      <c r="F61" s="48">
        <f t="shared" si="24"/>
        <v>524664</v>
      </c>
      <c r="G61" s="48">
        <f t="shared" si="24"/>
        <v>524184</v>
      </c>
      <c r="H61" s="48">
        <f t="shared" ref="H61:I61" si="27">H65</f>
        <v>435210.9</v>
      </c>
      <c r="I61" s="48">
        <f t="shared" si="27"/>
        <v>369884.7</v>
      </c>
      <c r="J61" s="45"/>
      <c r="K61" s="68"/>
      <c r="L61" s="68"/>
      <c r="M61" s="68"/>
      <c r="N61" s="68"/>
      <c r="O61" s="68"/>
      <c r="P61" s="68"/>
      <c r="Q61" s="14"/>
    </row>
    <row r="62" spans="1:17" ht="58.5" customHeight="1" x14ac:dyDescent="0.25">
      <c r="A62" s="65"/>
      <c r="B62" s="65"/>
      <c r="C62" s="65"/>
      <c r="D62" s="39" t="s">
        <v>268</v>
      </c>
      <c r="E62" s="48">
        <f t="shared" si="26"/>
        <v>337198</v>
      </c>
      <c r="F62" s="48">
        <f t="shared" si="24"/>
        <v>60318.3</v>
      </c>
      <c r="G62" s="48">
        <f t="shared" si="24"/>
        <v>60442.3</v>
      </c>
      <c r="H62" s="48">
        <f t="shared" ref="H62:I62" si="28">H66</f>
        <v>96024</v>
      </c>
      <c r="I62" s="48">
        <f t="shared" si="28"/>
        <v>120413.4</v>
      </c>
      <c r="J62" s="41"/>
      <c r="K62" s="51"/>
      <c r="L62" s="51"/>
      <c r="M62" s="51"/>
      <c r="N62" s="51"/>
      <c r="O62" s="51"/>
      <c r="P62" s="51"/>
      <c r="Q62" s="14"/>
    </row>
    <row r="63" spans="1:17" ht="15" customHeight="1" x14ac:dyDescent="0.25">
      <c r="A63" s="79" t="s">
        <v>308</v>
      </c>
      <c r="B63" s="63" t="s">
        <v>241</v>
      </c>
      <c r="C63" s="63" t="s">
        <v>14</v>
      </c>
      <c r="D63" s="39" t="s">
        <v>19</v>
      </c>
      <c r="E63" s="48">
        <f>E64+E65+E66</f>
        <v>2725723.5999999996</v>
      </c>
      <c r="F63" s="48">
        <f t="shared" ref="F63:I63" si="29">F64+F65+F66</f>
        <v>730305.8</v>
      </c>
      <c r="G63" s="48">
        <f t="shared" si="29"/>
        <v>714270.70000000007</v>
      </c>
      <c r="H63" s="48">
        <f t="shared" si="29"/>
        <v>660227.69999999995</v>
      </c>
      <c r="I63" s="48">
        <f t="shared" si="29"/>
        <v>620919.4</v>
      </c>
      <c r="J63" s="63" t="s">
        <v>55</v>
      </c>
      <c r="K63" s="66" t="s">
        <v>21</v>
      </c>
      <c r="L63" s="66">
        <v>100</v>
      </c>
      <c r="M63" s="66">
        <v>100</v>
      </c>
      <c r="N63" s="66">
        <v>100</v>
      </c>
      <c r="O63" s="66">
        <v>100</v>
      </c>
      <c r="P63" s="66">
        <v>100</v>
      </c>
      <c r="Q63" s="14"/>
    </row>
    <row r="64" spans="1:17" ht="44.25" customHeight="1" x14ac:dyDescent="0.25">
      <c r="A64" s="82"/>
      <c r="B64" s="65"/>
      <c r="C64" s="65"/>
      <c r="D64" s="39" t="s">
        <v>266</v>
      </c>
      <c r="E64" s="48">
        <f>F64+G64+H64+I64</f>
        <v>534581.99999999988</v>
      </c>
      <c r="F64" s="48">
        <f>F68+F80+F92+F166+F172+F188+F195</f>
        <v>145323.49999999997</v>
      </c>
      <c r="G64" s="48">
        <f>G68+G80+G92+G166+G172+G188+G195</f>
        <v>129644.39999999998</v>
      </c>
      <c r="H64" s="48">
        <f>H68+H80+H92+H166+H172+H188+H195</f>
        <v>128992.79999999997</v>
      </c>
      <c r="I64" s="48">
        <f>I68+I80+I92+I166+I172+I188+I195</f>
        <v>130621.29999999997</v>
      </c>
      <c r="J64" s="65"/>
      <c r="K64" s="67"/>
      <c r="L64" s="67"/>
      <c r="M64" s="67"/>
      <c r="N64" s="67"/>
      <c r="O64" s="67"/>
      <c r="P64" s="67"/>
      <c r="Q64" s="14"/>
    </row>
    <row r="65" spans="1:17" ht="45" customHeight="1" x14ac:dyDescent="0.25">
      <c r="A65" s="82"/>
      <c r="B65" s="65"/>
      <c r="C65" s="65"/>
      <c r="D65" s="39" t="s">
        <v>267</v>
      </c>
      <c r="E65" s="48">
        <f t="shared" ref="E65:E66" si="30">F65+G65+H65+I65</f>
        <v>1853943.5999999999</v>
      </c>
      <c r="F65" s="48">
        <f>F69+F81+F93+F167+F173+F189</f>
        <v>524664</v>
      </c>
      <c r="G65" s="48">
        <f>G69+G81+G93+G167+G173+G189</f>
        <v>524184</v>
      </c>
      <c r="H65" s="48">
        <f>H69+H81+H93+H167+H173+H189</f>
        <v>435210.9</v>
      </c>
      <c r="I65" s="48">
        <f>I69+I81+I93+I167+I173+I189</f>
        <v>369884.7</v>
      </c>
      <c r="J65" s="65"/>
      <c r="K65" s="67"/>
      <c r="L65" s="68"/>
      <c r="M65" s="67"/>
      <c r="N65" s="67"/>
      <c r="O65" s="67"/>
      <c r="P65" s="67"/>
      <c r="Q65" s="14"/>
    </row>
    <row r="66" spans="1:17" ht="26.25" customHeight="1" x14ac:dyDescent="0.25">
      <c r="A66" s="82"/>
      <c r="B66" s="65"/>
      <c r="C66" s="65"/>
      <c r="D66" s="39" t="s">
        <v>268</v>
      </c>
      <c r="E66" s="48">
        <f t="shared" si="30"/>
        <v>337198</v>
      </c>
      <c r="F66" s="48">
        <f>F82+F178+F190+F111</f>
        <v>60318.3</v>
      </c>
      <c r="G66" s="48">
        <f>G82+G178+G190+G111</f>
        <v>60442.3</v>
      </c>
      <c r="H66" s="48">
        <f>H82+H178+H190+H111</f>
        <v>96024</v>
      </c>
      <c r="I66" s="48">
        <f>I82+I178+I190+I111</f>
        <v>120413.4</v>
      </c>
      <c r="J66" s="65"/>
      <c r="K66" s="67"/>
      <c r="L66" s="51"/>
      <c r="M66" s="67"/>
      <c r="N66" s="67"/>
      <c r="O66" s="67"/>
      <c r="P66" s="67"/>
      <c r="Q66" s="14"/>
    </row>
    <row r="67" spans="1:17" ht="15" customHeight="1" x14ac:dyDescent="0.25">
      <c r="A67" s="63" t="s">
        <v>309</v>
      </c>
      <c r="B67" s="63" t="s">
        <v>241</v>
      </c>
      <c r="C67" s="63" t="s">
        <v>14</v>
      </c>
      <c r="D67" s="39" t="s">
        <v>19</v>
      </c>
      <c r="E67" s="48">
        <f t="shared" ref="E67" si="31">E68+E69</f>
        <v>2048307.7</v>
      </c>
      <c r="F67" s="48">
        <f>F68+F69</f>
        <v>579290.5</v>
      </c>
      <c r="G67" s="48">
        <f t="shared" ref="G67:I67" si="32">G68+G69</f>
        <v>576620.9</v>
      </c>
      <c r="H67" s="48">
        <f t="shared" si="32"/>
        <v>480600.3</v>
      </c>
      <c r="I67" s="48">
        <f t="shared" si="32"/>
        <v>411796</v>
      </c>
      <c r="J67" s="63" t="s">
        <v>56</v>
      </c>
      <c r="K67" s="63" t="s">
        <v>21</v>
      </c>
      <c r="L67" s="63">
        <v>100</v>
      </c>
      <c r="M67" s="63">
        <v>100</v>
      </c>
      <c r="N67" s="63">
        <v>100</v>
      </c>
      <c r="O67" s="63">
        <v>100</v>
      </c>
      <c r="P67" s="63">
        <v>100</v>
      </c>
      <c r="Q67" s="14"/>
    </row>
    <row r="68" spans="1:17" ht="42.75" customHeight="1" x14ac:dyDescent="0.25">
      <c r="A68" s="65"/>
      <c r="B68" s="65"/>
      <c r="C68" s="65"/>
      <c r="D68" s="39" t="s">
        <v>269</v>
      </c>
      <c r="E68" s="48">
        <f>F68+G68+H68+I68</f>
        <v>223399.8</v>
      </c>
      <c r="F68" s="48">
        <f>F71+F74+F77</f>
        <v>57520.799999999996</v>
      </c>
      <c r="G68" s="48">
        <f>G71+G74+G77</f>
        <v>55292.999999999993</v>
      </c>
      <c r="H68" s="48">
        <f>H71+H74+H77</f>
        <v>55292.999999999993</v>
      </c>
      <c r="I68" s="48">
        <f>I71+I74+I77</f>
        <v>55292.999999999993</v>
      </c>
      <c r="J68" s="65"/>
      <c r="K68" s="67"/>
      <c r="L68" s="67"/>
      <c r="M68" s="67"/>
      <c r="N68" s="67"/>
      <c r="O68" s="67"/>
      <c r="P68" s="67"/>
      <c r="Q68" s="11"/>
    </row>
    <row r="69" spans="1:17" ht="45" customHeight="1" x14ac:dyDescent="0.25">
      <c r="A69" s="65"/>
      <c r="B69" s="65"/>
      <c r="C69" s="65"/>
      <c r="D69" s="39" t="s">
        <v>60</v>
      </c>
      <c r="E69" s="48">
        <f>F69+G69+H69+I69</f>
        <v>1824907.9</v>
      </c>
      <c r="F69" s="48">
        <f>F72+F75+F78</f>
        <v>521769.69999999995</v>
      </c>
      <c r="G69" s="48">
        <f>G72+G75+G78</f>
        <v>521327.9</v>
      </c>
      <c r="H69" s="48">
        <f t="shared" ref="H69:I69" si="33">H72+H75+H78</f>
        <v>425307.3</v>
      </c>
      <c r="I69" s="48">
        <f t="shared" si="33"/>
        <v>356503</v>
      </c>
      <c r="J69" s="65"/>
      <c r="K69" s="67"/>
      <c r="L69" s="68"/>
      <c r="M69" s="67"/>
      <c r="N69" s="67"/>
      <c r="O69" s="67"/>
      <c r="P69" s="67"/>
      <c r="Q69" s="11"/>
    </row>
    <row r="70" spans="1:17" ht="51" customHeight="1" x14ac:dyDescent="0.25">
      <c r="A70" s="63" t="s">
        <v>310</v>
      </c>
      <c r="B70" s="63" t="s">
        <v>241</v>
      </c>
      <c r="C70" s="63" t="s">
        <v>49</v>
      </c>
      <c r="D70" s="39" t="s">
        <v>19</v>
      </c>
      <c r="E70" s="48">
        <f t="shared" ref="E70" si="34">E71+E72</f>
        <v>1446297.8</v>
      </c>
      <c r="F70" s="48">
        <f>F71+F72</f>
        <v>421247.69999999995</v>
      </c>
      <c r="G70" s="48">
        <f>G71+G72</f>
        <v>417194.9</v>
      </c>
      <c r="H70" s="48">
        <f>H71+H72</f>
        <v>328783</v>
      </c>
      <c r="I70" s="48">
        <f>I71+I72</f>
        <v>279072.2</v>
      </c>
      <c r="J70" s="63" t="s">
        <v>57</v>
      </c>
      <c r="K70" s="63" t="s">
        <v>34</v>
      </c>
      <c r="L70" s="63">
        <v>7633</v>
      </c>
      <c r="M70" s="63">
        <v>7553</v>
      </c>
      <c r="N70" s="63">
        <v>7553</v>
      </c>
      <c r="O70" s="63">
        <v>7553</v>
      </c>
      <c r="P70" s="63">
        <v>7553</v>
      </c>
      <c r="Q70" s="11"/>
    </row>
    <row r="71" spans="1:17" ht="42" customHeight="1" x14ac:dyDescent="0.25">
      <c r="A71" s="65"/>
      <c r="B71" s="65"/>
      <c r="C71" s="65"/>
      <c r="D71" s="39" t="s">
        <v>269</v>
      </c>
      <c r="E71" s="48">
        <f>F71+G71+H71+I71</f>
        <v>136699.69999999998</v>
      </c>
      <c r="F71" s="48">
        <v>36031.1</v>
      </c>
      <c r="G71" s="48">
        <v>33556.199999999997</v>
      </c>
      <c r="H71" s="48">
        <v>33556.199999999997</v>
      </c>
      <c r="I71" s="48">
        <v>33556.199999999997</v>
      </c>
      <c r="J71" s="65"/>
      <c r="K71" s="65"/>
      <c r="L71" s="65"/>
      <c r="M71" s="65"/>
      <c r="N71" s="65"/>
      <c r="O71" s="65"/>
      <c r="P71" s="65"/>
      <c r="Q71" s="11"/>
    </row>
    <row r="72" spans="1:17" ht="42" customHeight="1" x14ac:dyDescent="0.25">
      <c r="A72" s="64"/>
      <c r="B72" s="65"/>
      <c r="C72" s="65"/>
      <c r="D72" s="39" t="s">
        <v>60</v>
      </c>
      <c r="E72" s="48">
        <f>F72+G72+H72+I72</f>
        <v>1309598.1000000001</v>
      </c>
      <c r="F72" s="48">
        <v>385216.6</v>
      </c>
      <c r="G72" s="48">
        <v>383638.7</v>
      </c>
      <c r="H72" s="48">
        <v>295226.8</v>
      </c>
      <c r="I72" s="48">
        <v>245516</v>
      </c>
      <c r="J72" s="65"/>
      <c r="K72" s="65"/>
      <c r="L72" s="64"/>
      <c r="M72" s="65"/>
      <c r="N72" s="65"/>
      <c r="O72" s="65"/>
      <c r="P72" s="65"/>
      <c r="Q72" s="11"/>
    </row>
    <row r="73" spans="1:17" ht="38.25" customHeight="1" x14ac:dyDescent="0.25">
      <c r="A73" s="63" t="s">
        <v>311</v>
      </c>
      <c r="B73" s="63" t="s">
        <v>241</v>
      </c>
      <c r="C73" s="63" t="s">
        <v>49</v>
      </c>
      <c r="D73" s="39" t="s">
        <v>19</v>
      </c>
      <c r="E73" s="48">
        <f t="shared" ref="E73" si="35">E74+E75</f>
        <v>283403.2</v>
      </c>
      <c r="F73" s="48">
        <f>F74+F75</f>
        <v>69069.799999999988</v>
      </c>
      <c r="G73" s="48">
        <f>G74+G75</f>
        <v>74328.800000000003</v>
      </c>
      <c r="H73" s="48">
        <f>H74+H75</f>
        <v>72501.7</v>
      </c>
      <c r="I73" s="48">
        <f>I74+I75</f>
        <v>67502.899999999994</v>
      </c>
      <c r="J73" s="63" t="s">
        <v>58</v>
      </c>
      <c r="K73" s="63" t="s">
        <v>34</v>
      </c>
      <c r="L73" s="63">
        <v>680</v>
      </c>
      <c r="M73" s="63">
        <v>557</v>
      </c>
      <c r="N73" s="63">
        <v>557</v>
      </c>
      <c r="O73" s="63">
        <v>557</v>
      </c>
      <c r="P73" s="63">
        <v>557</v>
      </c>
      <c r="Q73" s="11"/>
    </row>
    <row r="74" spans="1:17" ht="45.75" customHeight="1" x14ac:dyDescent="0.25">
      <c r="A74" s="65"/>
      <c r="B74" s="65"/>
      <c r="C74" s="65"/>
      <c r="D74" s="39" t="s">
        <v>209</v>
      </c>
      <c r="E74" s="48">
        <f>F74+G74+H74+I74</f>
        <v>75177.7</v>
      </c>
      <c r="F74" s="48">
        <v>18429.099999999999</v>
      </c>
      <c r="G74" s="48">
        <v>18916.2</v>
      </c>
      <c r="H74" s="48">
        <v>18916.2</v>
      </c>
      <c r="I74" s="48">
        <v>18916.2</v>
      </c>
      <c r="J74" s="65"/>
      <c r="K74" s="65"/>
      <c r="L74" s="65"/>
      <c r="M74" s="65"/>
      <c r="N74" s="65"/>
      <c r="O74" s="65"/>
      <c r="P74" s="65"/>
      <c r="Q74" s="11"/>
    </row>
    <row r="75" spans="1:17" ht="42.75" customHeight="1" x14ac:dyDescent="0.25">
      <c r="A75" s="64"/>
      <c r="B75" s="65"/>
      <c r="C75" s="65"/>
      <c r="D75" s="39" t="s">
        <v>16</v>
      </c>
      <c r="E75" s="48">
        <f>F75+G75+H75+I75</f>
        <v>208225.5</v>
      </c>
      <c r="F75" s="48">
        <v>50640.7</v>
      </c>
      <c r="G75" s="48">
        <v>55412.6</v>
      </c>
      <c r="H75" s="48">
        <v>53585.5</v>
      </c>
      <c r="I75" s="48">
        <v>48586.7</v>
      </c>
      <c r="J75" s="65"/>
      <c r="K75" s="65"/>
      <c r="L75" s="64"/>
      <c r="M75" s="65"/>
      <c r="N75" s="65"/>
      <c r="O75" s="65"/>
      <c r="P75" s="65"/>
      <c r="Q75" s="11"/>
    </row>
    <row r="76" spans="1:17" ht="15" customHeight="1" x14ac:dyDescent="0.25">
      <c r="A76" s="63" t="s">
        <v>312</v>
      </c>
      <c r="B76" s="63" t="s">
        <v>241</v>
      </c>
      <c r="C76" s="63" t="s">
        <v>49</v>
      </c>
      <c r="D76" s="39" t="s">
        <v>19</v>
      </c>
      <c r="E76" s="48">
        <f t="shared" ref="E76" si="36">E77+E78</f>
        <v>318606.7</v>
      </c>
      <c r="F76" s="48">
        <f>F77+F78</f>
        <v>88973</v>
      </c>
      <c r="G76" s="48">
        <f>G77+G78</f>
        <v>85097.200000000012</v>
      </c>
      <c r="H76" s="48">
        <f>H77+H78</f>
        <v>79315.600000000006</v>
      </c>
      <c r="I76" s="48">
        <f>I77+I78</f>
        <v>65220.9</v>
      </c>
      <c r="J76" s="63" t="s">
        <v>59</v>
      </c>
      <c r="K76" s="63" t="s">
        <v>34</v>
      </c>
      <c r="L76" s="63">
        <v>5007</v>
      </c>
      <c r="M76" s="63">
        <v>9640</v>
      </c>
      <c r="N76" s="63">
        <v>9640</v>
      </c>
      <c r="O76" s="63">
        <v>9640</v>
      </c>
      <c r="P76" s="63">
        <v>9640</v>
      </c>
      <c r="Q76" s="11"/>
    </row>
    <row r="77" spans="1:17" ht="42" customHeight="1" x14ac:dyDescent="0.25">
      <c r="A77" s="65"/>
      <c r="B77" s="65"/>
      <c r="C77" s="65"/>
      <c r="D77" s="39" t="s">
        <v>209</v>
      </c>
      <c r="E77" s="48">
        <f>F77+G77+H77+I77</f>
        <v>11522.4</v>
      </c>
      <c r="F77" s="48">
        <v>3060.6</v>
      </c>
      <c r="G77" s="48">
        <v>2820.6</v>
      </c>
      <c r="H77" s="48">
        <v>2820.6</v>
      </c>
      <c r="I77" s="48">
        <v>2820.6</v>
      </c>
      <c r="J77" s="65"/>
      <c r="K77" s="65"/>
      <c r="L77" s="65"/>
      <c r="M77" s="65"/>
      <c r="N77" s="65"/>
      <c r="O77" s="65"/>
      <c r="P77" s="65"/>
      <c r="Q77" s="11"/>
    </row>
    <row r="78" spans="1:17" ht="25.5" x14ac:dyDescent="0.25">
      <c r="A78" s="64"/>
      <c r="B78" s="65"/>
      <c r="C78" s="65"/>
      <c r="D78" s="39" t="s">
        <v>60</v>
      </c>
      <c r="E78" s="48">
        <f>F78+G78+H78+I78</f>
        <v>307084.3</v>
      </c>
      <c r="F78" s="48">
        <v>85912.4</v>
      </c>
      <c r="G78" s="48">
        <v>82276.600000000006</v>
      </c>
      <c r="H78" s="48">
        <v>76495</v>
      </c>
      <c r="I78" s="48">
        <v>62400.3</v>
      </c>
      <c r="J78" s="65"/>
      <c r="K78" s="65"/>
      <c r="L78" s="64"/>
      <c r="M78" s="65"/>
      <c r="N78" s="65"/>
      <c r="O78" s="65"/>
      <c r="P78" s="65"/>
      <c r="Q78" s="11"/>
    </row>
    <row r="79" spans="1:17" ht="15" customHeight="1" x14ac:dyDescent="0.25">
      <c r="A79" s="63" t="s">
        <v>313</v>
      </c>
      <c r="B79" s="63" t="s">
        <v>241</v>
      </c>
      <c r="C79" s="63" t="s">
        <v>14</v>
      </c>
      <c r="D79" s="39" t="s">
        <v>19</v>
      </c>
      <c r="E79" s="48">
        <f>E80+E81+E82</f>
        <v>257573.6</v>
      </c>
      <c r="F79" s="48">
        <f t="shared" ref="F79:H79" si="37">F80+F81+F82</f>
        <v>74170.899999999994</v>
      </c>
      <c r="G79" s="48">
        <f t="shared" si="37"/>
        <v>62667.1</v>
      </c>
      <c r="H79" s="48">
        <f t="shared" si="37"/>
        <v>60290.499999999993</v>
      </c>
      <c r="I79" s="48">
        <f>I80+I81+I82</f>
        <v>60445.1</v>
      </c>
      <c r="J79" s="63" t="s">
        <v>61</v>
      </c>
      <c r="K79" s="63" t="s">
        <v>26</v>
      </c>
      <c r="L79" s="45"/>
      <c r="M79" s="63">
        <v>23</v>
      </c>
      <c r="N79" s="63">
        <v>23</v>
      </c>
      <c r="O79" s="63">
        <v>23</v>
      </c>
      <c r="P79" s="63">
        <v>23</v>
      </c>
      <c r="Q79" s="11"/>
    </row>
    <row r="80" spans="1:17" ht="46.5" customHeight="1" x14ac:dyDescent="0.25">
      <c r="A80" s="65"/>
      <c r="B80" s="65"/>
      <c r="C80" s="65"/>
      <c r="D80" s="39" t="s">
        <v>269</v>
      </c>
      <c r="E80" s="48">
        <f>F80+G80+H80+I80</f>
        <v>257573.6</v>
      </c>
      <c r="F80" s="48">
        <f>F83+F84+F86+F87+F88+F89+F90</f>
        <v>74170.899999999994</v>
      </c>
      <c r="G80" s="48">
        <f>G83+G84+G86+G87+G88+G89+G90</f>
        <v>62667.1</v>
      </c>
      <c r="H80" s="48">
        <f t="shared" ref="H80" si="38">H83+H84+H86+H87+H88+H89+H90</f>
        <v>60290.499999999993</v>
      </c>
      <c r="I80" s="48">
        <f>I83+I84+I86+I87+I88+I89+I90</f>
        <v>60445.1</v>
      </c>
      <c r="J80" s="65"/>
      <c r="K80" s="65"/>
      <c r="L80" s="39">
        <v>24</v>
      </c>
      <c r="M80" s="65"/>
      <c r="N80" s="65"/>
      <c r="O80" s="65"/>
      <c r="P80" s="65"/>
      <c r="Q80" s="16"/>
    </row>
    <row r="81" spans="1:17" ht="25.5" x14ac:dyDescent="0.25">
      <c r="A81" s="65"/>
      <c r="B81" s="65"/>
      <c r="C81" s="65"/>
      <c r="D81" s="39" t="s">
        <v>16</v>
      </c>
      <c r="E81" s="48">
        <f t="shared" ref="E81:E82" si="39">F81+G81+H81+I81</f>
        <v>0</v>
      </c>
      <c r="F81" s="48">
        <f>0</f>
        <v>0</v>
      </c>
      <c r="G81" s="48">
        <f>0</f>
        <v>0</v>
      </c>
      <c r="H81" s="48">
        <f>0</f>
        <v>0</v>
      </c>
      <c r="I81" s="48">
        <f>0</f>
        <v>0</v>
      </c>
      <c r="J81" s="65"/>
      <c r="K81" s="65"/>
      <c r="L81" s="39"/>
      <c r="M81" s="65"/>
      <c r="N81" s="65"/>
      <c r="O81" s="65"/>
      <c r="P81" s="65"/>
      <c r="Q81" s="16"/>
    </row>
    <row r="82" spans="1:17" ht="22.5" customHeight="1" x14ac:dyDescent="0.25">
      <c r="A82" s="64"/>
      <c r="B82" s="64"/>
      <c r="C82" s="64"/>
      <c r="D82" s="39" t="s">
        <v>17</v>
      </c>
      <c r="E82" s="48">
        <f t="shared" si="39"/>
        <v>0</v>
      </c>
      <c r="F82" s="48">
        <v>0</v>
      </c>
      <c r="G82" s="48">
        <v>0</v>
      </c>
      <c r="H82" s="48">
        <v>0</v>
      </c>
      <c r="I82" s="48">
        <v>0</v>
      </c>
      <c r="J82" s="64"/>
      <c r="K82" s="64"/>
      <c r="L82" s="39"/>
      <c r="M82" s="64"/>
      <c r="N82" s="64"/>
      <c r="O82" s="64"/>
      <c r="P82" s="64"/>
      <c r="Q82" s="16"/>
    </row>
    <row r="83" spans="1:17" ht="81" customHeight="1" x14ac:dyDescent="0.25">
      <c r="A83" s="39" t="s">
        <v>314</v>
      </c>
      <c r="B83" s="42" t="s">
        <v>241</v>
      </c>
      <c r="C83" s="39" t="s">
        <v>49</v>
      </c>
      <c r="D83" s="39" t="s">
        <v>209</v>
      </c>
      <c r="E83" s="48">
        <f>F83+G83+H83+I83</f>
        <v>244800.8</v>
      </c>
      <c r="F83" s="48">
        <f>18103.5+27309.6+17.1+58.7+2964+11478.6+697.6+297.8+649.5+10.5+12584-F86-F87-F88-F89-F90</f>
        <v>69153.5</v>
      </c>
      <c r="G83" s="48">
        <f>6121.8+19.3+67.6+8.8+2766.3+11539.6+500+27571.6+380+470+13222.1-G86-G87-G88-G89-G90</f>
        <v>59335.399999999994</v>
      </c>
      <c r="H83" s="48">
        <f>3751.7+19.3+67.6+2.4+2766.2+11539.6+500+27571.6+380+470+13222.1-H86-H87-H88-H89-H90</f>
        <v>58154.299999999996</v>
      </c>
      <c r="I83" s="48">
        <f>3906.3+19.3+67.6+2.4+2766.2+11539.6+500+27571.6+380+470+13222.1-I86-I87-I88-I89-I90</f>
        <v>58157.600000000006</v>
      </c>
      <c r="J83" s="39" t="s">
        <v>62</v>
      </c>
      <c r="K83" s="39" t="s">
        <v>38</v>
      </c>
      <c r="L83" s="39">
        <v>24</v>
      </c>
      <c r="M83" s="39">
        <v>23</v>
      </c>
      <c r="N83" s="39">
        <v>23</v>
      </c>
      <c r="O83" s="39">
        <v>23</v>
      </c>
      <c r="P83" s="39">
        <v>23</v>
      </c>
      <c r="Q83" s="11"/>
    </row>
    <row r="84" spans="1:17" ht="102" hidden="1" customHeight="1" x14ac:dyDescent="0.25">
      <c r="A84" s="42" t="s">
        <v>63</v>
      </c>
      <c r="B84" s="42" t="s">
        <v>47</v>
      </c>
      <c r="C84" s="39" t="s">
        <v>49</v>
      </c>
      <c r="D84" s="39" t="s">
        <v>36</v>
      </c>
      <c r="E84" s="48">
        <f t="shared" ref="E84:E90" si="40">F84+G84+H84+I84</f>
        <v>0</v>
      </c>
      <c r="F84" s="48">
        <v>0</v>
      </c>
      <c r="G84" s="48">
        <v>0</v>
      </c>
      <c r="H84" s="48">
        <v>0</v>
      </c>
      <c r="I84" s="48"/>
      <c r="J84" s="39" t="s">
        <v>64</v>
      </c>
      <c r="K84" s="52" t="s">
        <v>38</v>
      </c>
      <c r="L84" s="52">
        <v>24</v>
      </c>
      <c r="M84" s="52">
        <v>5</v>
      </c>
      <c r="N84" s="52">
        <v>0</v>
      </c>
      <c r="O84" s="52">
        <v>0</v>
      </c>
      <c r="P84" s="52">
        <v>0</v>
      </c>
      <c r="Q84" s="14"/>
    </row>
    <row r="85" spans="1:17" ht="63.75" hidden="1" customHeight="1" x14ac:dyDescent="0.25">
      <c r="A85" s="42" t="s">
        <v>65</v>
      </c>
      <c r="B85" s="42" t="s">
        <v>66</v>
      </c>
      <c r="C85" s="39" t="s">
        <v>49</v>
      </c>
      <c r="D85" s="39" t="s">
        <v>36</v>
      </c>
      <c r="E85" s="48">
        <f t="shared" si="40"/>
        <v>0</v>
      </c>
      <c r="F85" s="48">
        <v>0</v>
      </c>
      <c r="G85" s="48">
        <v>0</v>
      </c>
      <c r="H85" s="48">
        <v>0</v>
      </c>
      <c r="I85" s="48"/>
      <c r="J85" s="39" t="s">
        <v>67</v>
      </c>
      <c r="K85" s="52" t="s">
        <v>38</v>
      </c>
      <c r="L85" s="39">
        <v>0</v>
      </c>
      <c r="M85" s="39">
        <v>0</v>
      </c>
      <c r="N85" s="39"/>
      <c r="O85" s="39">
        <v>14</v>
      </c>
      <c r="P85" s="39">
        <v>14</v>
      </c>
      <c r="Q85" s="11"/>
    </row>
    <row r="86" spans="1:17" ht="95.25" customHeight="1" x14ac:dyDescent="0.25">
      <c r="A86" s="42" t="s">
        <v>315</v>
      </c>
      <c r="B86" s="42" t="s">
        <v>241</v>
      </c>
      <c r="C86" s="39" t="s">
        <v>49</v>
      </c>
      <c r="D86" s="39" t="s">
        <v>209</v>
      </c>
      <c r="E86" s="48">
        <f t="shared" si="40"/>
        <v>4204.5999999999995</v>
      </c>
      <c r="F86" s="48">
        <v>2138.9</v>
      </c>
      <c r="G86" s="48">
        <v>725.3</v>
      </c>
      <c r="H86" s="48">
        <v>626.70000000000005</v>
      </c>
      <c r="I86" s="48">
        <v>713.7</v>
      </c>
      <c r="J86" s="39" t="s">
        <v>68</v>
      </c>
      <c r="K86" s="39" t="s">
        <v>26</v>
      </c>
      <c r="L86" s="39">
        <v>24</v>
      </c>
      <c r="M86" s="39">
        <v>23</v>
      </c>
      <c r="N86" s="39">
        <v>23</v>
      </c>
      <c r="O86" s="39">
        <v>23</v>
      </c>
      <c r="P86" s="39">
        <v>23</v>
      </c>
      <c r="Q86" s="11"/>
    </row>
    <row r="87" spans="1:17" ht="76.5" customHeight="1" x14ac:dyDescent="0.25">
      <c r="A87" s="42" t="s">
        <v>316</v>
      </c>
      <c r="B87" s="42" t="s">
        <v>241</v>
      </c>
      <c r="C87" s="39" t="s">
        <v>49</v>
      </c>
      <c r="D87" s="39" t="s">
        <v>209</v>
      </c>
      <c r="E87" s="48">
        <f t="shared" si="40"/>
        <v>3626.0999999999995</v>
      </c>
      <c r="F87" s="48">
        <v>1360.6</v>
      </c>
      <c r="G87" s="48">
        <v>1127.3</v>
      </c>
      <c r="H87" s="48">
        <v>565.6</v>
      </c>
      <c r="I87" s="48">
        <v>572.6</v>
      </c>
      <c r="J87" s="39" t="s">
        <v>69</v>
      </c>
      <c r="K87" s="39" t="s">
        <v>38</v>
      </c>
      <c r="L87" s="39">
        <v>24</v>
      </c>
      <c r="M87" s="39">
        <v>23</v>
      </c>
      <c r="N87" s="39">
        <v>23</v>
      </c>
      <c r="O87" s="39">
        <v>23</v>
      </c>
      <c r="P87" s="39">
        <v>23</v>
      </c>
      <c r="Q87" s="11"/>
    </row>
    <row r="88" spans="1:17" ht="72.75" customHeight="1" x14ac:dyDescent="0.25">
      <c r="A88" s="42" t="s">
        <v>317</v>
      </c>
      <c r="B88" s="42" t="s">
        <v>241</v>
      </c>
      <c r="C88" s="39" t="s">
        <v>49</v>
      </c>
      <c r="D88" s="39" t="s">
        <v>209</v>
      </c>
      <c r="E88" s="48">
        <f t="shared" si="40"/>
        <v>4931.6000000000004</v>
      </c>
      <c r="F88" s="48">
        <f>1387.4+120</f>
        <v>1507.4</v>
      </c>
      <c r="G88" s="48">
        <v>1479.1</v>
      </c>
      <c r="H88" s="48">
        <v>943.9</v>
      </c>
      <c r="I88" s="48">
        <v>1001.2</v>
      </c>
      <c r="J88" s="39" t="s">
        <v>70</v>
      </c>
      <c r="K88" s="39" t="s">
        <v>38</v>
      </c>
      <c r="L88" s="39">
        <v>24</v>
      </c>
      <c r="M88" s="39">
        <v>23</v>
      </c>
      <c r="N88" s="39">
        <v>23</v>
      </c>
      <c r="O88" s="39">
        <v>23</v>
      </c>
      <c r="P88" s="39">
        <v>23</v>
      </c>
      <c r="Q88" s="11"/>
    </row>
    <row r="89" spans="1:17" ht="69" hidden="1" customHeight="1" x14ac:dyDescent="0.25">
      <c r="A89" s="39" t="s">
        <v>43</v>
      </c>
      <c r="B89" s="42"/>
      <c r="C89" s="39" t="s">
        <v>49</v>
      </c>
      <c r="D89" s="39" t="s">
        <v>36</v>
      </c>
      <c r="E89" s="48">
        <f t="shared" si="40"/>
        <v>0</v>
      </c>
      <c r="F89" s="48">
        <v>0</v>
      </c>
      <c r="G89" s="48">
        <v>0</v>
      </c>
      <c r="H89" s="48">
        <v>0</v>
      </c>
      <c r="I89" s="48"/>
      <c r="J89" s="39" t="s">
        <v>71</v>
      </c>
      <c r="K89" s="39" t="s">
        <v>38</v>
      </c>
      <c r="L89" s="39">
        <v>24</v>
      </c>
      <c r="M89" s="39">
        <v>23</v>
      </c>
      <c r="N89" s="39">
        <v>23</v>
      </c>
      <c r="O89" s="39">
        <v>23</v>
      </c>
      <c r="P89" s="39">
        <v>23</v>
      </c>
      <c r="Q89" s="11"/>
    </row>
    <row r="90" spans="1:17" ht="66" customHeight="1" x14ac:dyDescent="0.25">
      <c r="A90" s="42" t="s">
        <v>212</v>
      </c>
      <c r="B90" s="42" t="s">
        <v>241</v>
      </c>
      <c r="C90" s="39" t="s">
        <v>49</v>
      </c>
      <c r="D90" s="39" t="s">
        <v>209</v>
      </c>
      <c r="E90" s="48">
        <f t="shared" si="40"/>
        <v>10.5</v>
      </c>
      <c r="F90" s="48">
        <v>10.5</v>
      </c>
      <c r="G90" s="48">
        <v>0</v>
      </c>
      <c r="H90" s="48">
        <v>0</v>
      </c>
      <c r="I90" s="48">
        <v>0</v>
      </c>
      <c r="J90" s="39" t="s">
        <v>213</v>
      </c>
      <c r="K90" s="39" t="s">
        <v>38</v>
      </c>
      <c r="L90" s="39">
        <v>24</v>
      </c>
      <c r="M90" s="39">
        <v>1</v>
      </c>
      <c r="N90" s="39">
        <v>0</v>
      </c>
      <c r="O90" s="39">
        <v>0</v>
      </c>
      <c r="P90" s="39">
        <v>0</v>
      </c>
      <c r="Q90" s="11"/>
    </row>
    <row r="91" spans="1:17" ht="15" customHeight="1" x14ac:dyDescent="0.25">
      <c r="A91" s="63" t="s">
        <v>270</v>
      </c>
      <c r="B91" s="63" t="s">
        <v>241</v>
      </c>
      <c r="C91" s="63" t="s">
        <v>49</v>
      </c>
      <c r="D91" s="39" t="s">
        <v>19</v>
      </c>
      <c r="E91" s="48">
        <f t="shared" ref="E91:G91" si="41">E92+E93+E111</f>
        <v>132540.1</v>
      </c>
      <c r="F91" s="48">
        <f t="shared" si="41"/>
        <v>4313.5</v>
      </c>
      <c r="G91" s="48">
        <f t="shared" si="41"/>
        <v>1499.9999999999995</v>
      </c>
      <c r="H91" s="48">
        <f>H92+H93+H111</f>
        <v>48313.5</v>
      </c>
      <c r="I91" s="48">
        <f>I92+I93+I111</f>
        <v>78413.100000000006</v>
      </c>
      <c r="J91" s="63" t="s">
        <v>72</v>
      </c>
      <c r="K91" s="66" t="s">
        <v>21</v>
      </c>
      <c r="L91" s="66">
        <v>100</v>
      </c>
      <c r="M91" s="66">
        <v>100</v>
      </c>
      <c r="N91" s="66">
        <v>100</v>
      </c>
      <c r="O91" s="66">
        <v>100</v>
      </c>
      <c r="P91" s="66">
        <v>100</v>
      </c>
      <c r="Q91" s="14"/>
    </row>
    <row r="92" spans="1:17" ht="38.25" x14ac:dyDescent="0.25">
      <c r="A92" s="65"/>
      <c r="B92" s="65"/>
      <c r="C92" s="65"/>
      <c r="D92" s="39" t="s">
        <v>209</v>
      </c>
      <c r="E92" s="48">
        <f>F92+G92+H92+I92</f>
        <v>13993.900000000001</v>
      </c>
      <c r="F92" s="40">
        <f>F113+F142+F154+F115+F116+F117+F118+F119+F120+F121+F122+F123+F124+F125+F126+F127+F128+F129+F130+F131+F132+F133+F134+F135+F136+F137+F138</f>
        <v>4313.5</v>
      </c>
      <c r="G92" s="40">
        <f>G113+G142+G154+G115+G116+G117+G118+G119+G120+G121+G122+G123+G124+G125+G126+G127+G128+G129+G130+G131+G132+G133+G134+G135+G136+G137+G138+G139+G140</f>
        <v>1499.9999999999995</v>
      </c>
      <c r="H92" s="40">
        <f t="shared" ref="H92:I92" si="42">H113+H142+H154+H115+H116+H117+H118+H119+H120+H121+H122+H123+H124+H125+H126+H127+H128+H129+H130+H131+H132+H133+H134+H135+H136+H137+H138+H139+H140</f>
        <v>3334.7</v>
      </c>
      <c r="I92" s="40">
        <f t="shared" si="42"/>
        <v>4845.7000000000007</v>
      </c>
      <c r="J92" s="65"/>
      <c r="K92" s="67"/>
      <c r="L92" s="67"/>
      <c r="M92" s="67"/>
      <c r="N92" s="67"/>
      <c r="O92" s="67"/>
      <c r="P92" s="67"/>
      <c r="Q92" s="11"/>
    </row>
    <row r="93" spans="1:17" ht="36" customHeight="1" x14ac:dyDescent="0.25">
      <c r="A93" s="65"/>
      <c r="B93" s="65"/>
      <c r="C93" s="65"/>
      <c r="D93" s="39" t="s">
        <v>265</v>
      </c>
      <c r="E93" s="48">
        <f t="shared" ref="E93:E110" si="43">F93+G93+H93+I93</f>
        <v>16898.900000000001</v>
      </c>
      <c r="F93" s="40">
        <f>F143+F155</f>
        <v>0</v>
      </c>
      <c r="G93" s="40">
        <f>G143</f>
        <v>0</v>
      </c>
      <c r="H93" s="40">
        <f>H143+H156</f>
        <v>6499.4</v>
      </c>
      <c r="I93" s="40">
        <f>I143+I156</f>
        <v>10399.5</v>
      </c>
      <c r="J93" s="65"/>
      <c r="K93" s="67"/>
      <c r="L93" s="68"/>
      <c r="M93" s="67"/>
      <c r="N93" s="67"/>
      <c r="O93" s="67"/>
      <c r="P93" s="67"/>
      <c r="Q93" s="11"/>
    </row>
    <row r="94" spans="1:17" ht="15" hidden="1" customHeight="1" x14ac:dyDescent="0.25">
      <c r="A94" s="65"/>
      <c r="B94" s="65"/>
      <c r="C94" s="65"/>
      <c r="D94" s="39" t="s">
        <v>19</v>
      </c>
      <c r="E94" s="48">
        <f t="shared" si="43"/>
        <v>0</v>
      </c>
      <c r="F94" s="48">
        <f>F95+F96</f>
        <v>0</v>
      </c>
      <c r="G94" s="48">
        <f>G95+G96</f>
        <v>0</v>
      </c>
      <c r="H94" s="48">
        <f>H95+H96</f>
        <v>0</v>
      </c>
      <c r="I94" s="53"/>
      <c r="J94" s="65"/>
      <c r="K94" s="67"/>
      <c r="L94" s="54"/>
      <c r="M94" s="67"/>
      <c r="N94" s="67"/>
      <c r="O94" s="67"/>
      <c r="P94" s="67"/>
      <c r="Q94" s="11"/>
    </row>
    <row r="95" spans="1:17" ht="63.75" hidden="1" customHeight="1" x14ac:dyDescent="0.25">
      <c r="A95" s="65"/>
      <c r="B95" s="65"/>
      <c r="C95" s="65"/>
      <c r="D95" s="39" t="s">
        <v>36</v>
      </c>
      <c r="E95" s="48">
        <f t="shared" si="43"/>
        <v>0</v>
      </c>
      <c r="F95" s="40">
        <v>0</v>
      </c>
      <c r="G95" s="40">
        <v>0</v>
      </c>
      <c r="H95" s="40">
        <v>0</v>
      </c>
      <c r="I95" s="55"/>
      <c r="J95" s="65"/>
      <c r="K95" s="67"/>
      <c r="L95" s="39">
        <v>0</v>
      </c>
      <c r="M95" s="67"/>
      <c r="N95" s="67"/>
      <c r="O95" s="67"/>
      <c r="P95" s="67"/>
      <c r="Q95" s="11"/>
    </row>
    <row r="96" spans="1:17" ht="38.25" hidden="1" customHeight="1" x14ac:dyDescent="0.25">
      <c r="A96" s="65"/>
      <c r="B96" s="65"/>
      <c r="C96" s="65"/>
      <c r="D96" s="39" t="s">
        <v>16</v>
      </c>
      <c r="E96" s="48">
        <f t="shared" si="43"/>
        <v>0</v>
      </c>
      <c r="F96" s="40">
        <v>0</v>
      </c>
      <c r="G96" s="40">
        <v>0</v>
      </c>
      <c r="H96" s="40">
        <v>0</v>
      </c>
      <c r="I96" s="55"/>
      <c r="J96" s="65"/>
      <c r="K96" s="67"/>
      <c r="L96" s="42"/>
      <c r="M96" s="67"/>
      <c r="N96" s="67"/>
      <c r="O96" s="67"/>
      <c r="P96" s="67"/>
      <c r="Q96" s="11"/>
    </row>
    <row r="97" spans="1:17" ht="15" hidden="1" customHeight="1" x14ac:dyDescent="0.25">
      <c r="A97" s="65"/>
      <c r="B97" s="65"/>
      <c r="C97" s="65"/>
      <c r="D97" s="39" t="s">
        <v>19</v>
      </c>
      <c r="E97" s="48">
        <f t="shared" si="43"/>
        <v>0</v>
      </c>
      <c r="F97" s="40">
        <f>F98+F99</f>
        <v>0</v>
      </c>
      <c r="G97" s="40">
        <f>G98+G99</f>
        <v>0</v>
      </c>
      <c r="H97" s="40">
        <f>H98+H99</f>
        <v>0</v>
      </c>
      <c r="I97" s="55"/>
      <c r="J97" s="65"/>
      <c r="K97" s="67"/>
      <c r="L97" s="63">
        <v>0</v>
      </c>
      <c r="M97" s="67"/>
      <c r="N97" s="67"/>
      <c r="O97" s="67"/>
      <c r="P97" s="67"/>
      <c r="Q97" s="11"/>
    </row>
    <row r="98" spans="1:17" ht="38.25" hidden="1" customHeight="1" x14ac:dyDescent="0.25">
      <c r="A98" s="65"/>
      <c r="B98" s="65"/>
      <c r="C98" s="65"/>
      <c r="D98" s="39" t="s">
        <v>36</v>
      </c>
      <c r="E98" s="48">
        <f t="shared" si="43"/>
        <v>0</v>
      </c>
      <c r="F98" s="40">
        <v>0</v>
      </c>
      <c r="G98" s="40">
        <v>0</v>
      </c>
      <c r="H98" s="40">
        <v>0</v>
      </c>
      <c r="I98" s="55"/>
      <c r="J98" s="65"/>
      <c r="K98" s="67"/>
      <c r="L98" s="65"/>
      <c r="M98" s="67"/>
      <c r="N98" s="67"/>
      <c r="O98" s="67"/>
      <c r="P98" s="67"/>
      <c r="Q98" s="11"/>
    </row>
    <row r="99" spans="1:17" ht="38.25" hidden="1" customHeight="1" x14ac:dyDescent="0.25">
      <c r="A99" s="65"/>
      <c r="B99" s="65"/>
      <c r="C99" s="65"/>
      <c r="D99" s="39" t="s">
        <v>16</v>
      </c>
      <c r="E99" s="48">
        <f t="shared" si="43"/>
        <v>0</v>
      </c>
      <c r="F99" s="40">
        <v>0</v>
      </c>
      <c r="G99" s="40">
        <v>0</v>
      </c>
      <c r="H99" s="40">
        <v>0</v>
      </c>
      <c r="I99" s="55"/>
      <c r="J99" s="65"/>
      <c r="K99" s="67"/>
      <c r="L99" s="64"/>
      <c r="M99" s="67"/>
      <c r="N99" s="67"/>
      <c r="O99" s="67"/>
      <c r="P99" s="67"/>
      <c r="Q99" s="11"/>
    </row>
    <row r="100" spans="1:17" ht="15" hidden="1" customHeight="1" x14ac:dyDescent="0.25">
      <c r="A100" s="65"/>
      <c r="B100" s="65"/>
      <c r="C100" s="65"/>
      <c r="D100" s="39" t="s">
        <v>19</v>
      </c>
      <c r="E100" s="48">
        <f t="shared" si="43"/>
        <v>0</v>
      </c>
      <c r="F100" s="40">
        <f>F101+F102</f>
        <v>0</v>
      </c>
      <c r="G100" s="40">
        <f>G101+G102</f>
        <v>0</v>
      </c>
      <c r="H100" s="40">
        <f>H101+H102</f>
        <v>0</v>
      </c>
      <c r="I100" s="55"/>
      <c r="J100" s="65"/>
      <c r="K100" s="67"/>
      <c r="L100" s="45"/>
      <c r="M100" s="67"/>
      <c r="N100" s="67"/>
      <c r="O100" s="67"/>
      <c r="P100" s="67"/>
      <c r="Q100" s="11"/>
    </row>
    <row r="101" spans="1:17" ht="63.75" hidden="1" customHeight="1" x14ac:dyDescent="0.25">
      <c r="A101" s="65"/>
      <c r="B101" s="65"/>
      <c r="C101" s="65"/>
      <c r="D101" s="39" t="s">
        <v>36</v>
      </c>
      <c r="E101" s="48">
        <f t="shared" si="43"/>
        <v>0</v>
      </c>
      <c r="F101" s="40">
        <v>0</v>
      </c>
      <c r="G101" s="40">
        <v>0</v>
      </c>
      <c r="H101" s="40">
        <v>0</v>
      </c>
      <c r="I101" s="55"/>
      <c r="J101" s="65"/>
      <c r="K101" s="67"/>
      <c r="L101" s="39">
        <v>0</v>
      </c>
      <c r="M101" s="67"/>
      <c r="N101" s="67"/>
      <c r="O101" s="67"/>
      <c r="P101" s="67"/>
      <c r="Q101" s="11"/>
    </row>
    <row r="102" spans="1:17" ht="38.25" hidden="1" customHeight="1" x14ac:dyDescent="0.25">
      <c r="A102" s="65"/>
      <c r="B102" s="65"/>
      <c r="C102" s="65"/>
      <c r="D102" s="39" t="s">
        <v>16</v>
      </c>
      <c r="E102" s="48">
        <f t="shared" si="43"/>
        <v>0</v>
      </c>
      <c r="F102" s="40">
        <v>0</v>
      </c>
      <c r="G102" s="40">
        <v>0</v>
      </c>
      <c r="H102" s="40">
        <v>0</v>
      </c>
      <c r="I102" s="55"/>
      <c r="J102" s="65"/>
      <c r="K102" s="67"/>
      <c r="L102" s="39"/>
      <c r="M102" s="67"/>
      <c r="N102" s="67"/>
      <c r="O102" s="67"/>
      <c r="P102" s="67"/>
      <c r="Q102" s="11"/>
    </row>
    <row r="103" spans="1:17" ht="15" hidden="1" customHeight="1" x14ac:dyDescent="0.25">
      <c r="A103" s="65"/>
      <c r="B103" s="65"/>
      <c r="C103" s="65"/>
      <c r="D103" s="39" t="s">
        <v>19</v>
      </c>
      <c r="E103" s="48">
        <f t="shared" si="43"/>
        <v>0</v>
      </c>
      <c r="F103" s="40">
        <f>F104+F105</f>
        <v>0</v>
      </c>
      <c r="G103" s="40">
        <f>G104+G105</f>
        <v>0</v>
      </c>
      <c r="H103" s="40">
        <f>H104+H105</f>
        <v>0</v>
      </c>
      <c r="I103" s="55"/>
      <c r="J103" s="65"/>
      <c r="K103" s="67"/>
      <c r="L103" s="45"/>
      <c r="M103" s="67"/>
      <c r="N103" s="67"/>
      <c r="O103" s="67"/>
      <c r="P103" s="67"/>
      <c r="Q103" s="11"/>
    </row>
    <row r="104" spans="1:17" ht="63.75" hidden="1" customHeight="1" x14ac:dyDescent="0.25">
      <c r="A104" s="65"/>
      <c r="B104" s="65"/>
      <c r="C104" s="65"/>
      <c r="D104" s="39" t="s">
        <v>36</v>
      </c>
      <c r="E104" s="48">
        <f t="shared" si="43"/>
        <v>0</v>
      </c>
      <c r="F104" s="40">
        <v>0</v>
      </c>
      <c r="G104" s="40">
        <v>0</v>
      </c>
      <c r="H104" s="40">
        <v>0</v>
      </c>
      <c r="I104" s="55"/>
      <c r="J104" s="65"/>
      <c r="K104" s="67"/>
      <c r="L104" s="39">
        <v>0</v>
      </c>
      <c r="M104" s="67"/>
      <c r="N104" s="67"/>
      <c r="O104" s="67"/>
      <c r="P104" s="67"/>
      <c r="Q104" s="11"/>
    </row>
    <row r="105" spans="1:17" ht="38.25" hidden="1" customHeight="1" x14ac:dyDescent="0.25">
      <c r="A105" s="65"/>
      <c r="B105" s="65"/>
      <c r="C105" s="65"/>
      <c r="D105" s="39" t="s">
        <v>16</v>
      </c>
      <c r="E105" s="48">
        <f t="shared" si="43"/>
        <v>0</v>
      </c>
      <c r="F105" s="40">
        <v>0</v>
      </c>
      <c r="G105" s="40">
        <v>0</v>
      </c>
      <c r="H105" s="40">
        <v>0</v>
      </c>
      <c r="I105" s="55"/>
      <c r="J105" s="65"/>
      <c r="K105" s="67"/>
      <c r="L105" s="39"/>
      <c r="M105" s="67"/>
      <c r="N105" s="67"/>
      <c r="O105" s="67"/>
      <c r="P105" s="67"/>
      <c r="Q105" s="11"/>
    </row>
    <row r="106" spans="1:17" ht="15" hidden="1" customHeight="1" x14ac:dyDescent="0.25">
      <c r="A106" s="65"/>
      <c r="B106" s="65"/>
      <c r="C106" s="65"/>
      <c r="D106" s="39" t="s">
        <v>19</v>
      </c>
      <c r="E106" s="48">
        <f t="shared" si="43"/>
        <v>0</v>
      </c>
      <c r="F106" s="40">
        <f>F107+F108</f>
        <v>0</v>
      </c>
      <c r="G106" s="40">
        <f>G107+G108</f>
        <v>0</v>
      </c>
      <c r="H106" s="40">
        <f>H107+H108</f>
        <v>0</v>
      </c>
      <c r="I106" s="55"/>
      <c r="J106" s="65"/>
      <c r="K106" s="67"/>
      <c r="L106" s="45"/>
      <c r="M106" s="67"/>
      <c r="N106" s="67"/>
      <c r="O106" s="67"/>
      <c r="P106" s="67"/>
      <c r="Q106" s="11"/>
    </row>
    <row r="107" spans="1:17" ht="63.75" hidden="1" customHeight="1" x14ac:dyDescent="0.25">
      <c r="A107" s="65"/>
      <c r="B107" s="65"/>
      <c r="C107" s="65"/>
      <c r="D107" s="39" t="s">
        <v>36</v>
      </c>
      <c r="E107" s="48">
        <f t="shared" si="43"/>
        <v>0</v>
      </c>
      <c r="F107" s="40">
        <v>0</v>
      </c>
      <c r="G107" s="40">
        <v>0</v>
      </c>
      <c r="H107" s="40">
        <v>0</v>
      </c>
      <c r="I107" s="55"/>
      <c r="J107" s="65"/>
      <c r="K107" s="67"/>
      <c r="L107" s="39">
        <v>0</v>
      </c>
      <c r="M107" s="67"/>
      <c r="N107" s="67"/>
      <c r="O107" s="67"/>
      <c r="P107" s="67"/>
      <c r="Q107" s="11"/>
    </row>
    <row r="108" spans="1:17" ht="38.25" hidden="1" customHeight="1" x14ac:dyDescent="0.25">
      <c r="A108" s="65"/>
      <c r="B108" s="65"/>
      <c r="C108" s="65"/>
      <c r="D108" s="39" t="s">
        <v>16</v>
      </c>
      <c r="E108" s="48">
        <f t="shared" si="43"/>
        <v>0</v>
      </c>
      <c r="F108" s="40">
        <v>0</v>
      </c>
      <c r="G108" s="40">
        <v>0</v>
      </c>
      <c r="H108" s="40">
        <v>0</v>
      </c>
      <c r="I108" s="55"/>
      <c r="J108" s="65"/>
      <c r="K108" s="67"/>
      <c r="L108" s="39"/>
      <c r="M108" s="67"/>
      <c r="N108" s="67"/>
      <c r="O108" s="67"/>
      <c r="P108" s="67"/>
      <c r="Q108" s="11"/>
    </row>
    <row r="109" spans="1:17" ht="63.75" hidden="1" customHeight="1" x14ac:dyDescent="0.25">
      <c r="A109" s="65"/>
      <c r="B109" s="65"/>
      <c r="C109" s="65"/>
      <c r="D109" s="39" t="s">
        <v>36</v>
      </c>
      <c r="E109" s="48">
        <f t="shared" si="43"/>
        <v>0</v>
      </c>
      <c r="F109" s="40">
        <v>0</v>
      </c>
      <c r="G109" s="40">
        <v>0</v>
      </c>
      <c r="H109" s="40">
        <v>0</v>
      </c>
      <c r="I109" s="55"/>
      <c r="J109" s="65"/>
      <c r="K109" s="67"/>
      <c r="L109" s="39">
        <v>0</v>
      </c>
      <c r="M109" s="67"/>
      <c r="N109" s="67"/>
      <c r="O109" s="67"/>
      <c r="P109" s="67"/>
      <c r="Q109" s="11"/>
    </row>
    <row r="110" spans="1:17" ht="63.75" hidden="1" customHeight="1" x14ac:dyDescent="0.25">
      <c r="A110" s="65"/>
      <c r="B110" s="65"/>
      <c r="C110" s="65"/>
      <c r="D110" s="39" t="s">
        <v>36</v>
      </c>
      <c r="E110" s="48">
        <f t="shared" si="43"/>
        <v>0</v>
      </c>
      <c r="F110" s="40">
        <v>0</v>
      </c>
      <c r="G110" s="40">
        <v>0</v>
      </c>
      <c r="H110" s="40">
        <v>0</v>
      </c>
      <c r="I110" s="55"/>
      <c r="J110" s="65"/>
      <c r="K110" s="67"/>
      <c r="L110" s="39">
        <v>0</v>
      </c>
      <c r="M110" s="67"/>
      <c r="N110" s="67"/>
      <c r="O110" s="67"/>
      <c r="P110" s="67"/>
      <c r="Q110" s="11"/>
    </row>
    <row r="111" spans="1:17" ht="25.5" customHeight="1" x14ac:dyDescent="0.25">
      <c r="A111" s="64"/>
      <c r="B111" s="64"/>
      <c r="C111" s="64"/>
      <c r="D111" s="39" t="s">
        <v>268</v>
      </c>
      <c r="E111" s="48">
        <f>F111+G111+H111+I111</f>
        <v>101647.3</v>
      </c>
      <c r="F111" s="40">
        <f t="shared" ref="F111" si="44">F144</f>
        <v>0</v>
      </c>
      <c r="G111" s="40">
        <f>G144+G155</f>
        <v>0</v>
      </c>
      <c r="H111" s="40">
        <f>H144+H155</f>
        <v>38479.4</v>
      </c>
      <c r="I111" s="40">
        <f>I144+I155</f>
        <v>63167.9</v>
      </c>
      <c r="J111" s="64"/>
      <c r="K111" s="68"/>
      <c r="L111" s="39"/>
      <c r="M111" s="68"/>
      <c r="N111" s="68"/>
      <c r="O111" s="68"/>
      <c r="P111" s="68"/>
      <c r="Q111" s="11"/>
    </row>
    <row r="112" spans="1:17" ht="15" customHeight="1" x14ac:dyDescent="0.25">
      <c r="A112" s="63" t="s">
        <v>272</v>
      </c>
      <c r="B112" s="63" t="s">
        <v>241</v>
      </c>
      <c r="C112" s="63" t="s">
        <v>49</v>
      </c>
      <c r="D112" s="39" t="s">
        <v>19</v>
      </c>
      <c r="E112" s="40">
        <f t="shared" ref="E112" si="45">E113+E114</f>
        <v>3507</v>
      </c>
      <c r="F112" s="40">
        <f>F113+F114</f>
        <v>7</v>
      </c>
      <c r="G112" s="40">
        <f>G113+G114</f>
        <v>499.99999999999955</v>
      </c>
      <c r="H112" s="40">
        <f>H113+H114</f>
        <v>1500</v>
      </c>
      <c r="I112" s="40">
        <f>I113+I114</f>
        <v>1500.0000000000005</v>
      </c>
      <c r="J112" s="63" t="s">
        <v>73</v>
      </c>
      <c r="K112" s="63" t="s">
        <v>38</v>
      </c>
      <c r="L112" s="39">
        <v>0</v>
      </c>
      <c r="M112" s="63">
        <v>0</v>
      </c>
      <c r="N112" s="63">
        <v>1</v>
      </c>
      <c r="O112" s="63">
        <v>3</v>
      </c>
      <c r="P112" s="63">
        <v>3</v>
      </c>
      <c r="Q112" s="11"/>
    </row>
    <row r="113" spans="1:17" ht="38.25" x14ac:dyDescent="0.25">
      <c r="A113" s="65"/>
      <c r="B113" s="65"/>
      <c r="C113" s="65"/>
      <c r="D113" s="39" t="s">
        <v>266</v>
      </c>
      <c r="E113" s="48">
        <f>F113+G113+H113+I113</f>
        <v>3507</v>
      </c>
      <c r="F113" s="40">
        <v>7</v>
      </c>
      <c r="G113" s="40">
        <f>1500+3079.9-3079.9-1000</f>
        <v>499.99999999999955</v>
      </c>
      <c r="H113" s="40">
        <f>1500+10135.5-1834.7-8300.8</f>
        <v>1500</v>
      </c>
      <c r="I113" s="40">
        <f>1500+3361.3-3345.7-15.6</f>
        <v>1500.0000000000005</v>
      </c>
      <c r="J113" s="65"/>
      <c r="K113" s="65"/>
      <c r="L113" s="39"/>
      <c r="M113" s="65"/>
      <c r="N113" s="65"/>
      <c r="O113" s="65"/>
      <c r="P113" s="65"/>
      <c r="Q113" s="11"/>
    </row>
    <row r="114" spans="1:17" ht="25.5" x14ac:dyDescent="0.25">
      <c r="A114" s="64"/>
      <c r="B114" s="64"/>
      <c r="C114" s="64"/>
      <c r="D114" s="39" t="s">
        <v>16</v>
      </c>
      <c r="E114" s="48">
        <f>F114+G114+H114+I114</f>
        <v>0</v>
      </c>
      <c r="F114" s="40">
        <v>0</v>
      </c>
      <c r="G114" s="40">
        <v>0</v>
      </c>
      <c r="H114" s="40">
        <v>0</v>
      </c>
      <c r="I114" s="40">
        <v>0</v>
      </c>
      <c r="J114" s="64"/>
      <c r="K114" s="64"/>
      <c r="L114" s="39"/>
      <c r="M114" s="64"/>
      <c r="N114" s="64"/>
      <c r="O114" s="64"/>
      <c r="P114" s="64"/>
      <c r="Q114" s="11"/>
    </row>
    <row r="115" spans="1:17" ht="71.25" customHeight="1" x14ac:dyDescent="0.25">
      <c r="A115" s="42" t="s">
        <v>338</v>
      </c>
      <c r="B115" s="42" t="s">
        <v>241</v>
      </c>
      <c r="C115" s="39" t="s">
        <v>49</v>
      </c>
      <c r="D115" s="39" t="s">
        <v>209</v>
      </c>
      <c r="E115" s="48">
        <f>F115+G115+H115+I115</f>
        <v>24</v>
      </c>
      <c r="F115" s="40">
        <f>40-16</f>
        <v>24</v>
      </c>
      <c r="G115" s="40">
        <v>0</v>
      </c>
      <c r="H115" s="40">
        <v>0</v>
      </c>
      <c r="I115" s="43">
        <v>0</v>
      </c>
      <c r="J115" s="42" t="s">
        <v>74</v>
      </c>
      <c r="K115" s="39" t="s">
        <v>38</v>
      </c>
      <c r="L115" s="39">
        <v>0</v>
      </c>
      <c r="M115" s="39">
        <v>1</v>
      </c>
      <c r="N115" s="39">
        <v>0</v>
      </c>
      <c r="O115" s="39">
        <v>0</v>
      </c>
      <c r="P115" s="39">
        <v>0</v>
      </c>
      <c r="Q115" s="11"/>
    </row>
    <row r="116" spans="1:17" ht="71.25" customHeight="1" x14ac:dyDescent="0.25">
      <c r="A116" s="42" t="s">
        <v>339</v>
      </c>
      <c r="B116" s="42" t="s">
        <v>241</v>
      </c>
      <c r="C116" s="39" t="s">
        <v>49</v>
      </c>
      <c r="D116" s="39" t="s">
        <v>209</v>
      </c>
      <c r="E116" s="48">
        <f t="shared" ref="E116:E137" si="46">F116+G116+H116+I116</f>
        <v>51</v>
      </c>
      <c r="F116" s="40">
        <v>51</v>
      </c>
      <c r="G116" s="40">
        <v>0</v>
      </c>
      <c r="H116" s="40">
        <v>0</v>
      </c>
      <c r="I116" s="43">
        <v>0</v>
      </c>
      <c r="J116" s="42" t="s">
        <v>75</v>
      </c>
      <c r="K116" s="39" t="s">
        <v>38</v>
      </c>
      <c r="L116" s="39">
        <v>0</v>
      </c>
      <c r="M116" s="39">
        <v>1</v>
      </c>
      <c r="N116" s="39">
        <v>0</v>
      </c>
      <c r="O116" s="39">
        <v>0</v>
      </c>
      <c r="P116" s="39">
        <v>0</v>
      </c>
      <c r="Q116" s="11"/>
    </row>
    <row r="117" spans="1:17" ht="71.25" customHeight="1" x14ac:dyDescent="0.25">
      <c r="A117" s="42" t="s">
        <v>340</v>
      </c>
      <c r="B117" s="42" t="s">
        <v>241</v>
      </c>
      <c r="C117" s="39" t="s">
        <v>49</v>
      </c>
      <c r="D117" s="39" t="s">
        <v>209</v>
      </c>
      <c r="E117" s="48">
        <f t="shared" si="46"/>
        <v>499.9</v>
      </c>
      <c r="F117" s="40">
        <v>499.9</v>
      </c>
      <c r="G117" s="40">
        <v>0</v>
      </c>
      <c r="H117" s="40">
        <v>0</v>
      </c>
      <c r="I117" s="43">
        <v>0</v>
      </c>
      <c r="J117" s="42" t="s">
        <v>50</v>
      </c>
      <c r="K117" s="39" t="s">
        <v>38</v>
      </c>
      <c r="L117" s="39">
        <v>0</v>
      </c>
      <c r="M117" s="39">
        <v>1</v>
      </c>
      <c r="N117" s="39">
        <v>0</v>
      </c>
      <c r="O117" s="39">
        <v>0</v>
      </c>
      <c r="P117" s="39">
        <v>0</v>
      </c>
      <c r="Q117" s="11"/>
    </row>
    <row r="118" spans="1:17" ht="71.25" customHeight="1" x14ac:dyDescent="0.25">
      <c r="A118" s="42" t="s">
        <v>341</v>
      </c>
      <c r="B118" s="42" t="s">
        <v>241</v>
      </c>
      <c r="C118" s="39" t="s">
        <v>49</v>
      </c>
      <c r="D118" s="39" t="s">
        <v>209</v>
      </c>
      <c r="E118" s="48">
        <f t="shared" si="46"/>
        <v>500</v>
      </c>
      <c r="F118" s="40">
        <v>500</v>
      </c>
      <c r="G118" s="40">
        <v>0</v>
      </c>
      <c r="H118" s="40">
        <v>0</v>
      </c>
      <c r="I118" s="43">
        <v>0</v>
      </c>
      <c r="J118" s="42" t="s">
        <v>76</v>
      </c>
      <c r="K118" s="39" t="s">
        <v>38</v>
      </c>
      <c r="L118" s="39">
        <v>0</v>
      </c>
      <c r="M118" s="39">
        <v>1</v>
      </c>
      <c r="N118" s="39">
        <v>0</v>
      </c>
      <c r="O118" s="39">
        <v>0</v>
      </c>
      <c r="P118" s="39">
        <v>0</v>
      </c>
      <c r="Q118" s="11"/>
    </row>
    <row r="119" spans="1:17" ht="71.25" customHeight="1" x14ac:dyDescent="0.25">
      <c r="A119" s="42" t="s">
        <v>342</v>
      </c>
      <c r="B119" s="42" t="s">
        <v>241</v>
      </c>
      <c r="C119" s="39" t="s">
        <v>49</v>
      </c>
      <c r="D119" s="39" t="s">
        <v>209</v>
      </c>
      <c r="E119" s="48">
        <f t="shared" si="46"/>
        <v>496.9</v>
      </c>
      <c r="F119" s="40">
        <v>496.9</v>
      </c>
      <c r="G119" s="40">
        <v>0</v>
      </c>
      <c r="H119" s="40">
        <v>0</v>
      </c>
      <c r="I119" s="43">
        <v>0</v>
      </c>
      <c r="J119" s="42" t="s">
        <v>77</v>
      </c>
      <c r="K119" s="39" t="s">
        <v>38</v>
      </c>
      <c r="L119" s="39">
        <v>0</v>
      </c>
      <c r="M119" s="39">
        <v>1</v>
      </c>
      <c r="N119" s="39">
        <v>0</v>
      </c>
      <c r="O119" s="39">
        <v>0</v>
      </c>
      <c r="P119" s="39">
        <v>0</v>
      </c>
      <c r="Q119" s="11"/>
    </row>
    <row r="120" spans="1:17" ht="71.25" customHeight="1" x14ac:dyDescent="0.25">
      <c r="A120" s="42" t="s">
        <v>292</v>
      </c>
      <c r="B120" s="42" t="s">
        <v>241</v>
      </c>
      <c r="C120" s="39" t="s">
        <v>49</v>
      </c>
      <c r="D120" s="39" t="s">
        <v>209</v>
      </c>
      <c r="E120" s="48">
        <f t="shared" si="46"/>
        <v>136.19999999999999</v>
      </c>
      <c r="F120" s="40">
        <v>136.19999999999999</v>
      </c>
      <c r="G120" s="40">
        <v>0</v>
      </c>
      <c r="H120" s="40">
        <v>0</v>
      </c>
      <c r="I120" s="43">
        <v>0</v>
      </c>
      <c r="J120" s="42" t="s">
        <v>78</v>
      </c>
      <c r="K120" s="39" t="s">
        <v>38</v>
      </c>
      <c r="L120" s="39">
        <v>0</v>
      </c>
      <c r="M120" s="39">
        <v>1</v>
      </c>
      <c r="N120" s="39">
        <v>0</v>
      </c>
      <c r="O120" s="39">
        <v>0</v>
      </c>
      <c r="P120" s="39">
        <v>0</v>
      </c>
      <c r="Q120" s="11"/>
    </row>
    <row r="121" spans="1:17" ht="71.25" customHeight="1" x14ac:dyDescent="0.25">
      <c r="A121" s="42" t="s">
        <v>343</v>
      </c>
      <c r="B121" s="42" t="s">
        <v>241</v>
      </c>
      <c r="C121" s="39" t="s">
        <v>49</v>
      </c>
      <c r="D121" s="39" t="s">
        <v>209</v>
      </c>
      <c r="E121" s="48">
        <f t="shared" si="46"/>
        <v>321</v>
      </c>
      <c r="F121" s="40">
        <f>336-15</f>
        <v>321</v>
      </c>
      <c r="G121" s="40">
        <v>0</v>
      </c>
      <c r="H121" s="40">
        <v>0</v>
      </c>
      <c r="I121" s="43">
        <v>0</v>
      </c>
      <c r="J121" s="42" t="s">
        <v>79</v>
      </c>
      <c r="K121" s="39" t="s">
        <v>38</v>
      </c>
      <c r="L121" s="39">
        <v>0</v>
      </c>
      <c r="M121" s="39">
        <v>1</v>
      </c>
      <c r="N121" s="39">
        <v>0</v>
      </c>
      <c r="O121" s="39">
        <v>0</v>
      </c>
      <c r="P121" s="39">
        <v>0</v>
      </c>
      <c r="Q121" s="11"/>
    </row>
    <row r="122" spans="1:17" ht="71.25" customHeight="1" x14ac:dyDescent="0.25">
      <c r="A122" s="42" t="s">
        <v>246</v>
      </c>
      <c r="B122" s="42" t="s">
        <v>241</v>
      </c>
      <c r="C122" s="39" t="s">
        <v>49</v>
      </c>
      <c r="D122" s="39" t="s">
        <v>209</v>
      </c>
      <c r="E122" s="48">
        <f t="shared" si="46"/>
        <v>33.700000000000003</v>
      </c>
      <c r="F122" s="40">
        <v>33.700000000000003</v>
      </c>
      <c r="G122" s="40">
        <v>0</v>
      </c>
      <c r="H122" s="40">
        <v>0</v>
      </c>
      <c r="I122" s="43">
        <v>0</v>
      </c>
      <c r="J122" s="42" t="s">
        <v>80</v>
      </c>
      <c r="K122" s="39" t="s">
        <v>38</v>
      </c>
      <c r="L122" s="39">
        <v>0</v>
      </c>
      <c r="M122" s="39">
        <v>1</v>
      </c>
      <c r="N122" s="39">
        <v>0</v>
      </c>
      <c r="O122" s="39">
        <v>0</v>
      </c>
      <c r="P122" s="39">
        <v>0</v>
      </c>
      <c r="Q122" s="11"/>
    </row>
    <row r="123" spans="1:17" ht="71.25" customHeight="1" x14ac:dyDescent="0.25">
      <c r="A123" s="42" t="s">
        <v>247</v>
      </c>
      <c r="B123" s="42" t="s">
        <v>241</v>
      </c>
      <c r="C123" s="39" t="s">
        <v>49</v>
      </c>
      <c r="D123" s="39" t="s">
        <v>209</v>
      </c>
      <c r="E123" s="48">
        <f t="shared" si="46"/>
        <v>78</v>
      </c>
      <c r="F123" s="40">
        <v>78</v>
      </c>
      <c r="G123" s="40">
        <v>0</v>
      </c>
      <c r="H123" s="40">
        <v>0</v>
      </c>
      <c r="I123" s="43">
        <v>0</v>
      </c>
      <c r="J123" s="42" t="s">
        <v>193</v>
      </c>
      <c r="K123" s="39" t="s">
        <v>38</v>
      </c>
      <c r="L123" s="39">
        <v>0</v>
      </c>
      <c r="M123" s="39">
        <v>1</v>
      </c>
      <c r="N123" s="39">
        <v>0</v>
      </c>
      <c r="O123" s="39">
        <v>0</v>
      </c>
      <c r="P123" s="39">
        <v>0</v>
      </c>
      <c r="Q123" s="11"/>
    </row>
    <row r="124" spans="1:17" ht="71.25" customHeight="1" x14ac:dyDescent="0.25">
      <c r="A124" s="42" t="s">
        <v>248</v>
      </c>
      <c r="B124" s="42" t="s">
        <v>241</v>
      </c>
      <c r="C124" s="39" t="s">
        <v>49</v>
      </c>
      <c r="D124" s="39" t="s">
        <v>209</v>
      </c>
      <c r="E124" s="48">
        <f t="shared" si="46"/>
        <v>17</v>
      </c>
      <c r="F124" s="40">
        <v>17</v>
      </c>
      <c r="G124" s="40">
        <v>0</v>
      </c>
      <c r="H124" s="40">
        <v>0</v>
      </c>
      <c r="I124" s="43">
        <v>0</v>
      </c>
      <c r="J124" s="42" t="s">
        <v>81</v>
      </c>
      <c r="K124" s="39" t="s">
        <v>38</v>
      </c>
      <c r="L124" s="39">
        <v>0</v>
      </c>
      <c r="M124" s="39">
        <v>1</v>
      </c>
      <c r="N124" s="39">
        <v>0</v>
      </c>
      <c r="O124" s="39">
        <v>0</v>
      </c>
      <c r="P124" s="39">
        <v>0</v>
      </c>
      <c r="Q124" s="11"/>
    </row>
    <row r="125" spans="1:17" ht="71.25" customHeight="1" x14ac:dyDescent="0.25">
      <c r="A125" s="42" t="s">
        <v>249</v>
      </c>
      <c r="B125" s="42" t="s">
        <v>241</v>
      </c>
      <c r="C125" s="39" t="s">
        <v>49</v>
      </c>
      <c r="D125" s="39" t="s">
        <v>209</v>
      </c>
      <c r="E125" s="48">
        <f t="shared" si="46"/>
        <v>19.8</v>
      </c>
      <c r="F125" s="40">
        <v>19.8</v>
      </c>
      <c r="G125" s="40">
        <v>0</v>
      </c>
      <c r="H125" s="40">
        <v>0</v>
      </c>
      <c r="I125" s="43">
        <v>0</v>
      </c>
      <c r="J125" s="42" t="s">
        <v>82</v>
      </c>
      <c r="K125" s="39" t="s">
        <v>38</v>
      </c>
      <c r="L125" s="39">
        <v>0</v>
      </c>
      <c r="M125" s="39">
        <v>1</v>
      </c>
      <c r="N125" s="39">
        <v>0</v>
      </c>
      <c r="O125" s="39">
        <v>0</v>
      </c>
      <c r="P125" s="39">
        <v>0</v>
      </c>
      <c r="Q125" s="11"/>
    </row>
    <row r="126" spans="1:17" ht="71.25" customHeight="1" x14ac:dyDescent="0.25">
      <c r="A126" s="42" t="s">
        <v>293</v>
      </c>
      <c r="B126" s="42" t="s">
        <v>241</v>
      </c>
      <c r="C126" s="39" t="s">
        <v>49</v>
      </c>
      <c r="D126" s="39" t="s">
        <v>209</v>
      </c>
      <c r="E126" s="48">
        <f t="shared" si="46"/>
        <v>55</v>
      </c>
      <c r="F126" s="40">
        <v>55</v>
      </c>
      <c r="G126" s="40">
        <v>0</v>
      </c>
      <c r="H126" s="40">
        <v>0</v>
      </c>
      <c r="I126" s="43">
        <v>0</v>
      </c>
      <c r="J126" s="42" t="s">
        <v>83</v>
      </c>
      <c r="K126" s="39" t="s">
        <v>38</v>
      </c>
      <c r="L126" s="39">
        <v>0</v>
      </c>
      <c r="M126" s="39">
        <v>1</v>
      </c>
      <c r="N126" s="39">
        <v>0</v>
      </c>
      <c r="O126" s="39">
        <v>0</v>
      </c>
      <c r="P126" s="39">
        <v>0</v>
      </c>
      <c r="Q126" s="11"/>
    </row>
    <row r="127" spans="1:17" ht="71.25" customHeight="1" x14ac:dyDescent="0.25">
      <c r="A127" s="42" t="s">
        <v>294</v>
      </c>
      <c r="B127" s="42" t="s">
        <v>241</v>
      </c>
      <c r="C127" s="39" t="s">
        <v>49</v>
      </c>
      <c r="D127" s="39" t="s">
        <v>209</v>
      </c>
      <c r="E127" s="48">
        <f t="shared" si="46"/>
        <v>698.5</v>
      </c>
      <c r="F127" s="40">
        <v>698.5</v>
      </c>
      <c r="G127" s="40">
        <v>0</v>
      </c>
      <c r="H127" s="40">
        <v>0</v>
      </c>
      <c r="I127" s="43">
        <v>0</v>
      </c>
      <c r="J127" s="42" t="s">
        <v>194</v>
      </c>
      <c r="K127" s="39" t="s">
        <v>38</v>
      </c>
      <c r="L127" s="39">
        <v>0</v>
      </c>
      <c r="M127" s="39">
        <v>1</v>
      </c>
      <c r="N127" s="39">
        <v>0</v>
      </c>
      <c r="O127" s="39">
        <v>0</v>
      </c>
      <c r="P127" s="39">
        <v>0</v>
      </c>
      <c r="Q127" s="11"/>
    </row>
    <row r="128" spans="1:17" ht="71.25" customHeight="1" x14ac:dyDescent="0.25">
      <c r="A128" s="42" t="s">
        <v>250</v>
      </c>
      <c r="B128" s="42" t="s">
        <v>241</v>
      </c>
      <c r="C128" s="39" t="s">
        <v>49</v>
      </c>
      <c r="D128" s="39" t="s">
        <v>209</v>
      </c>
      <c r="E128" s="48">
        <f t="shared" si="46"/>
        <v>340.5</v>
      </c>
      <c r="F128" s="40">
        <v>340.5</v>
      </c>
      <c r="G128" s="40">
        <v>0</v>
      </c>
      <c r="H128" s="40">
        <v>0</v>
      </c>
      <c r="I128" s="43">
        <v>0</v>
      </c>
      <c r="J128" s="42" t="s">
        <v>84</v>
      </c>
      <c r="K128" s="39" t="s">
        <v>38</v>
      </c>
      <c r="L128" s="39">
        <v>0</v>
      </c>
      <c r="M128" s="39">
        <v>1</v>
      </c>
      <c r="N128" s="39">
        <v>0</v>
      </c>
      <c r="O128" s="39">
        <v>0</v>
      </c>
      <c r="P128" s="39">
        <v>0</v>
      </c>
      <c r="Q128" s="11"/>
    </row>
    <row r="129" spans="1:17" ht="71.25" customHeight="1" x14ac:dyDescent="0.25">
      <c r="A129" s="42" t="s">
        <v>251</v>
      </c>
      <c r="B129" s="42" t="s">
        <v>241</v>
      </c>
      <c r="C129" s="39" t="s">
        <v>49</v>
      </c>
      <c r="D129" s="39" t="s">
        <v>209</v>
      </c>
      <c r="E129" s="48">
        <f t="shared" si="46"/>
        <v>17.899999999999999</v>
      </c>
      <c r="F129" s="40">
        <v>17.899999999999999</v>
      </c>
      <c r="G129" s="40">
        <v>0</v>
      </c>
      <c r="H129" s="40">
        <v>0</v>
      </c>
      <c r="I129" s="43">
        <v>0</v>
      </c>
      <c r="J129" s="42" t="s">
        <v>85</v>
      </c>
      <c r="K129" s="39" t="s">
        <v>38</v>
      </c>
      <c r="L129" s="39">
        <v>0</v>
      </c>
      <c r="M129" s="39">
        <v>1</v>
      </c>
      <c r="N129" s="39">
        <v>0</v>
      </c>
      <c r="O129" s="39">
        <v>0</v>
      </c>
      <c r="P129" s="39">
        <v>0</v>
      </c>
      <c r="Q129" s="11"/>
    </row>
    <row r="130" spans="1:17" ht="71.25" customHeight="1" x14ac:dyDescent="0.25">
      <c r="A130" s="42" t="s">
        <v>252</v>
      </c>
      <c r="B130" s="42" t="s">
        <v>241</v>
      </c>
      <c r="C130" s="39" t="s">
        <v>49</v>
      </c>
      <c r="D130" s="39" t="s">
        <v>209</v>
      </c>
      <c r="E130" s="48">
        <f t="shared" si="46"/>
        <v>266.10000000000002</v>
      </c>
      <c r="F130" s="40">
        <v>266.10000000000002</v>
      </c>
      <c r="G130" s="40">
        <v>0</v>
      </c>
      <c r="H130" s="40">
        <v>0</v>
      </c>
      <c r="I130" s="43">
        <v>0</v>
      </c>
      <c r="J130" s="42" t="s">
        <v>86</v>
      </c>
      <c r="K130" s="39" t="s">
        <v>38</v>
      </c>
      <c r="L130" s="39">
        <v>0</v>
      </c>
      <c r="M130" s="39">
        <v>1</v>
      </c>
      <c r="N130" s="39">
        <v>0</v>
      </c>
      <c r="O130" s="39">
        <v>0</v>
      </c>
      <c r="P130" s="39">
        <v>0</v>
      </c>
      <c r="Q130" s="11"/>
    </row>
    <row r="131" spans="1:17" ht="71.25" customHeight="1" x14ac:dyDescent="0.25">
      <c r="A131" s="42" t="s">
        <v>253</v>
      </c>
      <c r="B131" s="42" t="s">
        <v>241</v>
      </c>
      <c r="C131" s="39" t="s">
        <v>49</v>
      </c>
      <c r="D131" s="39" t="s">
        <v>209</v>
      </c>
      <c r="E131" s="48">
        <f t="shared" si="46"/>
        <v>22.9</v>
      </c>
      <c r="F131" s="40">
        <v>22.9</v>
      </c>
      <c r="G131" s="40">
        <v>0</v>
      </c>
      <c r="H131" s="40">
        <v>0</v>
      </c>
      <c r="I131" s="43">
        <v>0</v>
      </c>
      <c r="J131" s="42" t="s">
        <v>87</v>
      </c>
      <c r="K131" s="39" t="s">
        <v>38</v>
      </c>
      <c r="L131" s="39">
        <v>0</v>
      </c>
      <c r="M131" s="39">
        <v>1</v>
      </c>
      <c r="N131" s="39">
        <v>0</v>
      </c>
      <c r="O131" s="39">
        <v>0</v>
      </c>
      <c r="P131" s="39">
        <v>0</v>
      </c>
      <c r="Q131" s="11"/>
    </row>
    <row r="132" spans="1:17" ht="71.25" customHeight="1" x14ac:dyDescent="0.25">
      <c r="A132" s="42" t="s">
        <v>254</v>
      </c>
      <c r="B132" s="42" t="s">
        <v>241</v>
      </c>
      <c r="C132" s="39" t="s">
        <v>49</v>
      </c>
      <c r="D132" s="39" t="s">
        <v>209</v>
      </c>
      <c r="E132" s="48">
        <f t="shared" si="46"/>
        <v>223.7</v>
      </c>
      <c r="F132" s="40">
        <v>223.7</v>
      </c>
      <c r="G132" s="40">
        <v>0</v>
      </c>
      <c r="H132" s="40">
        <v>0</v>
      </c>
      <c r="I132" s="43">
        <v>0</v>
      </c>
      <c r="J132" s="42" t="s">
        <v>88</v>
      </c>
      <c r="K132" s="39" t="s">
        <v>38</v>
      </c>
      <c r="L132" s="39">
        <v>0</v>
      </c>
      <c r="M132" s="39">
        <v>1</v>
      </c>
      <c r="N132" s="39">
        <v>0</v>
      </c>
      <c r="O132" s="39">
        <v>0</v>
      </c>
      <c r="P132" s="39">
        <v>0</v>
      </c>
      <c r="Q132" s="11"/>
    </row>
    <row r="133" spans="1:17" ht="71.25" customHeight="1" x14ac:dyDescent="0.25">
      <c r="A133" s="42" t="s">
        <v>255</v>
      </c>
      <c r="B133" s="42" t="s">
        <v>241</v>
      </c>
      <c r="C133" s="39" t="s">
        <v>49</v>
      </c>
      <c r="D133" s="39" t="s">
        <v>209</v>
      </c>
      <c r="E133" s="48">
        <f t="shared" si="46"/>
        <v>111.2</v>
      </c>
      <c r="F133" s="40">
        <v>111.2</v>
      </c>
      <c r="G133" s="40">
        <v>0</v>
      </c>
      <c r="H133" s="40">
        <v>0</v>
      </c>
      <c r="I133" s="43">
        <v>0</v>
      </c>
      <c r="J133" s="42" t="s">
        <v>89</v>
      </c>
      <c r="K133" s="39" t="s">
        <v>38</v>
      </c>
      <c r="L133" s="39">
        <v>0</v>
      </c>
      <c r="M133" s="39">
        <v>1</v>
      </c>
      <c r="N133" s="39">
        <v>0</v>
      </c>
      <c r="O133" s="39">
        <v>0</v>
      </c>
      <c r="P133" s="39">
        <v>0</v>
      </c>
      <c r="Q133" s="11"/>
    </row>
    <row r="134" spans="1:17" ht="71.25" customHeight="1" x14ac:dyDescent="0.25">
      <c r="A134" s="42" t="s">
        <v>256</v>
      </c>
      <c r="B134" s="42" t="s">
        <v>241</v>
      </c>
      <c r="C134" s="39" t="s">
        <v>49</v>
      </c>
      <c r="D134" s="39" t="s">
        <v>209</v>
      </c>
      <c r="E134" s="48">
        <f t="shared" si="46"/>
        <v>45</v>
      </c>
      <c r="F134" s="40">
        <v>45</v>
      </c>
      <c r="G134" s="40">
        <v>0</v>
      </c>
      <c r="H134" s="40">
        <v>0</v>
      </c>
      <c r="I134" s="43">
        <v>0</v>
      </c>
      <c r="J134" s="42" t="s">
        <v>90</v>
      </c>
      <c r="K134" s="39" t="s">
        <v>38</v>
      </c>
      <c r="L134" s="39">
        <v>0</v>
      </c>
      <c r="M134" s="39">
        <v>1</v>
      </c>
      <c r="N134" s="39">
        <v>0</v>
      </c>
      <c r="O134" s="39">
        <v>0</v>
      </c>
      <c r="P134" s="39">
        <v>0</v>
      </c>
      <c r="Q134" s="11"/>
    </row>
    <row r="135" spans="1:17" ht="71.25" customHeight="1" x14ac:dyDescent="0.25">
      <c r="A135" s="42" t="s">
        <v>257</v>
      </c>
      <c r="B135" s="42" t="s">
        <v>241</v>
      </c>
      <c r="C135" s="39" t="s">
        <v>49</v>
      </c>
      <c r="D135" s="39" t="s">
        <v>209</v>
      </c>
      <c r="E135" s="48">
        <f t="shared" si="46"/>
        <v>81.2</v>
      </c>
      <c r="F135" s="40">
        <v>81.2</v>
      </c>
      <c r="G135" s="40">
        <v>0</v>
      </c>
      <c r="H135" s="40">
        <v>0</v>
      </c>
      <c r="I135" s="43">
        <v>0</v>
      </c>
      <c r="J135" s="42" t="s">
        <v>196</v>
      </c>
      <c r="K135" s="39" t="s">
        <v>38</v>
      </c>
      <c r="L135" s="39">
        <v>0</v>
      </c>
      <c r="M135" s="39">
        <v>1</v>
      </c>
      <c r="N135" s="39">
        <v>0</v>
      </c>
      <c r="O135" s="39">
        <v>0</v>
      </c>
      <c r="P135" s="39">
        <v>0</v>
      </c>
      <c r="Q135" s="11"/>
    </row>
    <row r="136" spans="1:17" ht="71.25" customHeight="1" x14ac:dyDescent="0.25">
      <c r="A136" s="42" t="s">
        <v>258</v>
      </c>
      <c r="B136" s="42" t="s">
        <v>241</v>
      </c>
      <c r="C136" s="39" t="s">
        <v>49</v>
      </c>
      <c r="D136" s="39" t="s">
        <v>209</v>
      </c>
      <c r="E136" s="48">
        <f t="shared" si="46"/>
        <v>80.7</v>
      </c>
      <c r="F136" s="40">
        <v>80.7</v>
      </c>
      <c r="G136" s="40">
        <v>0</v>
      </c>
      <c r="H136" s="40">
        <v>0</v>
      </c>
      <c r="I136" s="43">
        <v>0</v>
      </c>
      <c r="J136" s="42" t="s">
        <v>197</v>
      </c>
      <c r="K136" s="39" t="s">
        <v>38</v>
      </c>
      <c r="L136" s="39">
        <v>0</v>
      </c>
      <c r="M136" s="39">
        <v>1</v>
      </c>
      <c r="N136" s="39">
        <v>0</v>
      </c>
      <c r="O136" s="39">
        <v>0</v>
      </c>
      <c r="P136" s="39">
        <v>0</v>
      </c>
      <c r="Q136" s="11"/>
    </row>
    <row r="137" spans="1:17" ht="71.25" customHeight="1" x14ac:dyDescent="0.25">
      <c r="A137" s="42" t="s">
        <v>344</v>
      </c>
      <c r="B137" s="42" t="s">
        <v>241</v>
      </c>
      <c r="C137" s="39" t="s">
        <v>49</v>
      </c>
      <c r="D137" s="39" t="s">
        <v>209</v>
      </c>
      <c r="E137" s="48">
        <f t="shared" si="46"/>
        <v>7.3</v>
      </c>
      <c r="F137" s="40">
        <v>7.3</v>
      </c>
      <c r="G137" s="40">
        <v>0</v>
      </c>
      <c r="H137" s="40">
        <v>0</v>
      </c>
      <c r="I137" s="43">
        <v>0</v>
      </c>
      <c r="J137" s="42" t="s">
        <v>198</v>
      </c>
      <c r="K137" s="39" t="s">
        <v>38</v>
      </c>
      <c r="L137" s="39">
        <v>0</v>
      </c>
      <c r="M137" s="39">
        <v>1</v>
      </c>
      <c r="N137" s="39">
        <v>0</v>
      </c>
      <c r="O137" s="39">
        <v>0</v>
      </c>
      <c r="P137" s="39">
        <v>0</v>
      </c>
      <c r="Q137" s="11"/>
    </row>
    <row r="138" spans="1:17" ht="71.25" customHeight="1" x14ac:dyDescent="0.25">
      <c r="A138" s="42" t="s">
        <v>345</v>
      </c>
      <c r="B138" s="42" t="s">
        <v>241</v>
      </c>
      <c r="C138" s="39" t="s">
        <v>49</v>
      </c>
      <c r="D138" s="39" t="s">
        <v>209</v>
      </c>
      <c r="E138" s="48">
        <f>F138+G138+H138+I138</f>
        <v>179</v>
      </c>
      <c r="F138" s="40">
        <v>179</v>
      </c>
      <c r="G138" s="40">
        <v>0</v>
      </c>
      <c r="H138" s="40">
        <v>0</v>
      </c>
      <c r="I138" s="43">
        <v>0</v>
      </c>
      <c r="J138" s="42" t="s">
        <v>199</v>
      </c>
      <c r="K138" s="39" t="s">
        <v>38</v>
      </c>
      <c r="L138" s="39">
        <v>0</v>
      </c>
      <c r="M138" s="39">
        <v>1</v>
      </c>
      <c r="N138" s="39">
        <v>0</v>
      </c>
      <c r="O138" s="39">
        <v>0</v>
      </c>
      <c r="P138" s="39">
        <v>0</v>
      </c>
      <c r="Q138" s="11"/>
    </row>
    <row r="139" spans="1:17" ht="71.25" customHeight="1" x14ac:dyDescent="0.25">
      <c r="A139" s="42" t="s">
        <v>280</v>
      </c>
      <c r="B139" s="42" t="s">
        <v>241</v>
      </c>
      <c r="C139" s="39" t="s">
        <v>49</v>
      </c>
      <c r="D139" s="39" t="s">
        <v>209</v>
      </c>
      <c r="E139" s="48">
        <f t="shared" ref="E139" si="47">F139+G139+H139+I139</f>
        <v>500</v>
      </c>
      <c r="F139" s="40">
        <v>0</v>
      </c>
      <c r="G139" s="40">
        <v>500</v>
      </c>
      <c r="H139" s="40">
        <v>0</v>
      </c>
      <c r="I139" s="43">
        <v>0</v>
      </c>
      <c r="J139" s="42" t="s">
        <v>200</v>
      </c>
      <c r="K139" s="39" t="s">
        <v>38</v>
      </c>
      <c r="L139" s="39">
        <v>0</v>
      </c>
      <c r="M139" s="39">
        <v>0</v>
      </c>
      <c r="N139" s="39">
        <v>1</v>
      </c>
      <c r="O139" s="39">
        <v>0</v>
      </c>
      <c r="P139" s="39">
        <v>0</v>
      </c>
      <c r="Q139" s="11"/>
    </row>
    <row r="140" spans="1:17" ht="71.25" customHeight="1" x14ac:dyDescent="0.25">
      <c r="A140" s="42" t="s">
        <v>281</v>
      </c>
      <c r="B140" s="42" t="s">
        <v>241</v>
      </c>
      <c r="C140" s="39" t="s">
        <v>49</v>
      </c>
      <c r="D140" s="39" t="s">
        <v>209</v>
      </c>
      <c r="E140" s="48">
        <f t="shared" ref="E140" si="48">F140+G140+H140+I140</f>
        <v>500</v>
      </c>
      <c r="F140" s="40">
        <v>0</v>
      </c>
      <c r="G140" s="40">
        <v>500</v>
      </c>
      <c r="H140" s="40">
        <v>0</v>
      </c>
      <c r="I140" s="43">
        <v>0</v>
      </c>
      <c r="J140" s="42" t="s">
        <v>201</v>
      </c>
      <c r="K140" s="39" t="s">
        <v>38</v>
      </c>
      <c r="L140" s="39">
        <v>0</v>
      </c>
      <c r="M140" s="39">
        <v>0</v>
      </c>
      <c r="N140" s="39">
        <v>1</v>
      </c>
      <c r="O140" s="39">
        <v>0</v>
      </c>
      <c r="P140" s="39">
        <v>0</v>
      </c>
      <c r="Q140" s="11"/>
    </row>
    <row r="141" spans="1:17" ht="15" customHeight="1" x14ac:dyDescent="0.25">
      <c r="A141" s="63" t="s">
        <v>282</v>
      </c>
      <c r="B141" s="63" t="s">
        <v>241</v>
      </c>
      <c r="C141" s="63" t="s">
        <v>49</v>
      </c>
      <c r="D141" s="39" t="s">
        <v>19</v>
      </c>
      <c r="E141" s="40">
        <f>E142+E143+E144</f>
        <v>103607.6</v>
      </c>
      <c r="F141" s="40">
        <f t="shared" ref="F141" si="49">F142+F143+F144</f>
        <v>0</v>
      </c>
      <c r="G141" s="40">
        <f>G142+G143+G144</f>
        <v>0</v>
      </c>
      <c r="H141" s="40">
        <f t="shared" ref="H141:I141" si="50">H142+H143+H144</f>
        <v>36694.5</v>
      </c>
      <c r="I141" s="40">
        <f t="shared" si="50"/>
        <v>66913.100000000006</v>
      </c>
      <c r="J141" s="63" t="s">
        <v>283</v>
      </c>
      <c r="K141" s="63" t="s">
        <v>38</v>
      </c>
      <c r="L141" s="39">
        <v>0</v>
      </c>
      <c r="M141" s="63">
        <v>0</v>
      </c>
      <c r="N141" s="63">
        <v>0</v>
      </c>
      <c r="O141" s="63">
        <v>1</v>
      </c>
      <c r="P141" s="63">
        <v>1</v>
      </c>
      <c r="Q141" s="11"/>
    </row>
    <row r="142" spans="1:17" ht="42" customHeight="1" x14ac:dyDescent="0.25">
      <c r="A142" s="65"/>
      <c r="B142" s="65"/>
      <c r="C142" s="65"/>
      <c r="D142" s="39" t="s">
        <v>266</v>
      </c>
      <c r="E142" s="48">
        <f>F142+G142+H142+I142</f>
        <v>5180.3999999999996</v>
      </c>
      <c r="F142" s="40">
        <f>F146+F150</f>
        <v>0</v>
      </c>
      <c r="G142" s="40">
        <f t="shared" ref="G142:I142" si="51">G146+G150</f>
        <v>0</v>
      </c>
      <c r="H142" s="40">
        <f t="shared" si="51"/>
        <v>1834.7</v>
      </c>
      <c r="I142" s="40">
        <f t="shared" si="51"/>
        <v>3345.7</v>
      </c>
      <c r="J142" s="65"/>
      <c r="K142" s="65"/>
      <c r="L142" s="39"/>
      <c r="M142" s="65"/>
      <c r="N142" s="65"/>
      <c r="O142" s="65"/>
      <c r="P142" s="65"/>
      <c r="Q142" s="11"/>
    </row>
    <row r="143" spans="1:17" ht="39" customHeight="1" x14ac:dyDescent="0.25">
      <c r="A143" s="65"/>
      <c r="B143" s="65"/>
      <c r="C143" s="65"/>
      <c r="D143" s="39" t="s">
        <v>271</v>
      </c>
      <c r="E143" s="48">
        <f>F143+G143+H143+I143</f>
        <v>13779.9</v>
      </c>
      <c r="F143" s="40">
        <f t="shared" ref="F143:I144" si="52">F147+F151</f>
        <v>0</v>
      </c>
      <c r="G143" s="40">
        <f t="shared" si="52"/>
        <v>0</v>
      </c>
      <c r="H143" s="40">
        <f t="shared" si="52"/>
        <v>4880.3999999999996</v>
      </c>
      <c r="I143" s="40">
        <f t="shared" si="52"/>
        <v>8899.5</v>
      </c>
      <c r="J143" s="65"/>
      <c r="K143" s="65"/>
      <c r="L143" s="39"/>
      <c r="M143" s="65"/>
      <c r="N143" s="65"/>
      <c r="O143" s="65"/>
      <c r="P143" s="65"/>
      <c r="Q143" s="11"/>
    </row>
    <row r="144" spans="1:17" x14ac:dyDescent="0.25">
      <c r="A144" s="64"/>
      <c r="B144" s="64"/>
      <c r="C144" s="64"/>
      <c r="D144" s="39" t="s">
        <v>268</v>
      </c>
      <c r="E144" s="48">
        <f t="shared" ref="E144" si="53">F144+G144+H144+I144</f>
        <v>84647.3</v>
      </c>
      <c r="F144" s="40">
        <f t="shared" si="52"/>
        <v>0</v>
      </c>
      <c r="G144" s="40">
        <f t="shared" si="52"/>
        <v>0</v>
      </c>
      <c r="H144" s="40">
        <f t="shared" si="52"/>
        <v>29979.4</v>
      </c>
      <c r="I144" s="40">
        <f t="shared" si="52"/>
        <v>54667.9</v>
      </c>
      <c r="J144" s="64"/>
      <c r="K144" s="64"/>
      <c r="L144" s="39"/>
      <c r="M144" s="64"/>
      <c r="N144" s="64"/>
      <c r="O144" s="64"/>
      <c r="P144" s="64"/>
      <c r="Q144" s="11"/>
    </row>
    <row r="145" spans="1:17" ht="15" customHeight="1" x14ac:dyDescent="0.25">
      <c r="A145" s="63" t="s">
        <v>346</v>
      </c>
      <c r="B145" s="63" t="s">
        <v>241</v>
      </c>
      <c r="C145" s="63" t="s">
        <v>49</v>
      </c>
      <c r="D145" s="39" t="s">
        <v>19</v>
      </c>
      <c r="E145" s="40">
        <f>E146+E147+E148</f>
        <v>36694.5</v>
      </c>
      <c r="F145" s="40">
        <f t="shared" ref="F145" si="54">F146+F147+F148</f>
        <v>0</v>
      </c>
      <c r="G145" s="40">
        <f>G146+G147+G148</f>
        <v>0</v>
      </c>
      <c r="H145" s="40">
        <f t="shared" ref="H145:I145" si="55">H146+H147+H148</f>
        <v>36694.5</v>
      </c>
      <c r="I145" s="40">
        <f t="shared" si="55"/>
        <v>0</v>
      </c>
      <c r="J145" s="63" t="s">
        <v>284</v>
      </c>
      <c r="K145" s="63" t="s">
        <v>38</v>
      </c>
      <c r="L145" s="39">
        <v>0</v>
      </c>
      <c r="M145" s="63">
        <v>0</v>
      </c>
      <c r="N145" s="63">
        <v>0</v>
      </c>
      <c r="O145" s="63">
        <v>1</v>
      </c>
      <c r="P145" s="63">
        <v>0</v>
      </c>
      <c r="Q145" s="11"/>
    </row>
    <row r="146" spans="1:17" ht="42" customHeight="1" x14ac:dyDescent="0.25">
      <c r="A146" s="65"/>
      <c r="B146" s="65"/>
      <c r="C146" s="65"/>
      <c r="D146" s="39" t="s">
        <v>209</v>
      </c>
      <c r="E146" s="48">
        <f>F146+G146+H146+I146</f>
        <v>1834.7</v>
      </c>
      <c r="F146" s="40">
        <f>2850-2850</f>
        <v>0</v>
      </c>
      <c r="G146" s="40">
        <f>2848.9-2848.9</f>
        <v>0</v>
      </c>
      <c r="H146" s="40">
        <v>1834.7</v>
      </c>
      <c r="I146" s="40">
        <v>0</v>
      </c>
      <c r="J146" s="65"/>
      <c r="K146" s="65"/>
      <c r="L146" s="39"/>
      <c r="M146" s="65"/>
      <c r="N146" s="65"/>
      <c r="O146" s="65"/>
      <c r="P146" s="65"/>
      <c r="Q146" s="11"/>
    </row>
    <row r="147" spans="1:17" ht="39" customHeight="1" x14ac:dyDescent="0.25">
      <c r="A147" s="65"/>
      <c r="B147" s="65"/>
      <c r="C147" s="65"/>
      <c r="D147" s="39" t="s">
        <v>16</v>
      </c>
      <c r="E147" s="48">
        <f>F147+G147+H147+I147</f>
        <v>4880.3999999999996</v>
      </c>
      <c r="F147" s="40">
        <v>0</v>
      </c>
      <c r="G147" s="40">
        <f>7578.2-7578.2</f>
        <v>0</v>
      </c>
      <c r="H147" s="40">
        <v>4880.3999999999996</v>
      </c>
      <c r="I147" s="40">
        <v>0</v>
      </c>
      <c r="J147" s="65"/>
      <c r="K147" s="65"/>
      <c r="L147" s="39"/>
      <c r="M147" s="65"/>
      <c r="N147" s="65"/>
      <c r="O147" s="65"/>
      <c r="P147" s="65"/>
      <c r="Q147" s="11"/>
    </row>
    <row r="148" spans="1:17" x14ac:dyDescent="0.25">
      <c r="A148" s="64"/>
      <c r="B148" s="64"/>
      <c r="C148" s="64"/>
      <c r="D148" s="39" t="s">
        <v>22</v>
      </c>
      <c r="E148" s="48">
        <f t="shared" ref="E148" si="56">F148+G148+H148+I148</f>
        <v>29979.4</v>
      </c>
      <c r="F148" s="40">
        <v>0</v>
      </c>
      <c r="G148" s="40">
        <f>46551.6-46551.6</f>
        <v>0</v>
      </c>
      <c r="H148" s="40">
        <v>29979.4</v>
      </c>
      <c r="I148" s="40">
        <v>0</v>
      </c>
      <c r="J148" s="64"/>
      <c r="K148" s="64"/>
      <c r="L148" s="39"/>
      <c r="M148" s="64"/>
      <c r="N148" s="64"/>
      <c r="O148" s="64"/>
      <c r="P148" s="64"/>
      <c r="Q148" s="11"/>
    </row>
    <row r="149" spans="1:17" ht="15" customHeight="1" x14ac:dyDescent="0.25">
      <c r="A149" s="63" t="s">
        <v>347</v>
      </c>
      <c r="B149" s="63" t="s">
        <v>241</v>
      </c>
      <c r="C149" s="63" t="s">
        <v>49</v>
      </c>
      <c r="D149" s="39" t="s">
        <v>19</v>
      </c>
      <c r="E149" s="40">
        <f>E150+E151+E152</f>
        <v>66913.100000000006</v>
      </c>
      <c r="F149" s="40">
        <f t="shared" ref="F149" si="57">F150+F151+F152</f>
        <v>0</v>
      </c>
      <c r="G149" s="40">
        <f>G150+G151+G152</f>
        <v>0</v>
      </c>
      <c r="H149" s="40">
        <f t="shared" ref="H149:I149" si="58">H150+H151+H152</f>
        <v>0</v>
      </c>
      <c r="I149" s="40">
        <f t="shared" si="58"/>
        <v>66913.100000000006</v>
      </c>
      <c r="J149" s="63" t="s">
        <v>285</v>
      </c>
      <c r="K149" s="63" t="s">
        <v>38</v>
      </c>
      <c r="L149" s="39">
        <v>0</v>
      </c>
      <c r="M149" s="63">
        <v>0</v>
      </c>
      <c r="N149" s="63">
        <v>0</v>
      </c>
      <c r="O149" s="63">
        <v>0</v>
      </c>
      <c r="P149" s="63">
        <v>1</v>
      </c>
      <c r="Q149" s="11"/>
    </row>
    <row r="150" spans="1:17" ht="42" customHeight="1" x14ac:dyDescent="0.25">
      <c r="A150" s="65"/>
      <c r="B150" s="65"/>
      <c r="C150" s="65"/>
      <c r="D150" s="39" t="s">
        <v>209</v>
      </c>
      <c r="E150" s="48">
        <f>F150+G150+H150+I150</f>
        <v>3345.7</v>
      </c>
      <c r="F150" s="40">
        <f>2850-2850</f>
        <v>0</v>
      </c>
      <c r="G150" s="40">
        <f>2848.9-2848.9</f>
        <v>0</v>
      </c>
      <c r="H150" s="40">
        <v>0</v>
      </c>
      <c r="I150" s="40">
        <v>3345.7</v>
      </c>
      <c r="J150" s="65"/>
      <c r="K150" s="65"/>
      <c r="L150" s="39"/>
      <c r="M150" s="65"/>
      <c r="N150" s="65"/>
      <c r="O150" s="65"/>
      <c r="P150" s="65"/>
      <c r="Q150" s="11"/>
    </row>
    <row r="151" spans="1:17" ht="39" customHeight="1" x14ac:dyDescent="0.25">
      <c r="A151" s="65"/>
      <c r="B151" s="65"/>
      <c r="C151" s="65"/>
      <c r="D151" s="39" t="s">
        <v>16</v>
      </c>
      <c r="E151" s="48">
        <f>F151+G151+H151+I151</f>
        <v>8899.5</v>
      </c>
      <c r="F151" s="40">
        <v>0</v>
      </c>
      <c r="G151" s="40">
        <f>7578.2-7578.2</f>
        <v>0</v>
      </c>
      <c r="H151" s="40">
        <v>0</v>
      </c>
      <c r="I151" s="40">
        <v>8899.5</v>
      </c>
      <c r="J151" s="65"/>
      <c r="K151" s="65"/>
      <c r="L151" s="39"/>
      <c r="M151" s="65"/>
      <c r="N151" s="65"/>
      <c r="O151" s="65"/>
      <c r="P151" s="65"/>
      <c r="Q151" s="11"/>
    </row>
    <row r="152" spans="1:17" x14ac:dyDescent="0.25">
      <c r="A152" s="64"/>
      <c r="B152" s="64"/>
      <c r="C152" s="64"/>
      <c r="D152" s="39" t="s">
        <v>22</v>
      </c>
      <c r="E152" s="48">
        <f t="shared" ref="E152" si="59">F152+G152+H152+I152</f>
        <v>54667.9</v>
      </c>
      <c r="F152" s="40">
        <v>0</v>
      </c>
      <c r="G152" s="40">
        <f>46551.6-46551.6</f>
        <v>0</v>
      </c>
      <c r="H152" s="40">
        <v>0</v>
      </c>
      <c r="I152" s="40">
        <v>54667.9</v>
      </c>
      <c r="J152" s="64"/>
      <c r="K152" s="64"/>
      <c r="L152" s="39"/>
      <c r="M152" s="64"/>
      <c r="N152" s="64"/>
      <c r="O152" s="64"/>
      <c r="P152" s="64"/>
      <c r="Q152" s="11"/>
    </row>
    <row r="153" spans="1:17" ht="15" customHeight="1" x14ac:dyDescent="0.25">
      <c r="A153" s="63" t="s">
        <v>286</v>
      </c>
      <c r="B153" s="63" t="s">
        <v>241</v>
      </c>
      <c r="C153" s="63" t="s">
        <v>49</v>
      </c>
      <c r="D153" s="39" t="s">
        <v>19</v>
      </c>
      <c r="E153" s="40">
        <f>E154+E155+E156</f>
        <v>20119</v>
      </c>
      <c r="F153" s="40">
        <f t="shared" ref="F153:I153" si="60">F154+F155+F156</f>
        <v>0</v>
      </c>
      <c r="G153" s="40">
        <f t="shared" si="60"/>
        <v>0</v>
      </c>
      <c r="H153" s="40">
        <f t="shared" si="60"/>
        <v>10119</v>
      </c>
      <c r="I153" s="40">
        <f t="shared" si="60"/>
        <v>10000</v>
      </c>
      <c r="J153" s="63" t="s">
        <v>287</v>
      </c>
      <c r="K153" s="63" t="s">
        <v>38</v>
      </c>
      <c r="L153" s="39">
        <v>0</v>
      </c>
      <c r="M153" s="63">
        <v>0</v>
      </c>
      <c r="N153" s="63">
        <v>0</v>
      </c>
      <c r="O153" s="63">
        <v>1</v>
      </c>
      <c r="P153" s="63">
        <v>1</v>
      </c>
      <c r="Q153" s="11"/>
    </row>
    <row r="154" spans="1:17" ht="42" customHeight="1" x14ac:dyDescent="0.25">
      <c r="A154" s="65"/>
      <c r="B154" s="65"/>
      <c r="C154" s="65"/>
      <c r="D154" s="39" t="s">
        <v>209</v>
      </c>
      <c r="E154" s="48">
        <f>F154+G154+H154+I154</f>
        <v>0</v>
      </c>
      <c r="F154" s="40">
        <f t="shared" ref="F154:I155" si="61">F158+F162</f>
        <v>0</v>
      </c>
      <c r="G154" s="40">
        <f t="shared" si="61"/>
        <v>0</v>
      </c>
      <c r="H154" s="40">
        <f t="shared" si="61"/>
        <v>0</v>
      </c>
      <c r="I154" s="40">
        <f t="shared" si="61"/>
        <v>0</v>
      </c>
      <c r="J154" s="65"/>
      <c r="K154" s="65"/>
      <c r="L154" s="39"/>
      <c r="M154" s="65"/>
      <c r="N154" s="65"/>
      <c r="O154" s="65"/>
      <c r="P154" s="65"/>
      <c r="Q154" s="11"/>
    </row>
    <row r="155" spans="1:17" ht="30.75" customHeight="1" x14ac:dyDescent="0.25">
      <c r="A155" s="65"/>
      <c r="B155" s="65"/>
      <c r="C155" s="65"/>
      <c r="D155" s="39" t="s">
        <v>268</v>
      </c>
      <c r="E155" s="48">
        <f>F155+G155+H155+I155</f>
        <v>17000</v>
      </c>
      <c r="F155" s="40">
        <f t="shared" si="61"/>
        <v>0</v>
      </c>
      <c r="G155" s="40">
        <f t="shared" si="61"/>
        <v>0</v>
      </c>
      <c r="H155" s="40">
        <f t="shared" si="61"/>
        <v>8500</v>
      </c>
      <c r="I155" s="40">
        <f t="shared" si="61"/>
        <v>8500</v>
      </c>
      <c r="J155" s="65"/>
      <c r="K155" s="65"/>
      <c r="L155" s="39"/>
      <c r="M155" s="65"/>
      <c r="N155" s="65"/>
      <c r="O155" s="65"/>
      <c r="P155" s="65"/>
      <c r="Q155" s="11"/>
    </row>
    <row r="156" spans="1:17" ht="30.75" customHeight="1" x14ac:dyDescent="0.25">
      <c r="A156" s="84"/>
      <c r="B156" s="84"/>
      <c r="C156" s="84"/>
      <c r="D156" s="39" t="s">
        <v>265</v>
      </c>
      <c r="E156" s="48">
        <f>F156+G156+H156+I156</f>
        <v>3119</v>
      </c>
      <c r="F156" s="40">
        <f>F160+F164</f>
        <v>0</v>
      </c>
      <c r="G156" s="40">
        <f t="shared" ref="G156:I156" si="62">G160+G164</f>
        <v>0</v>
      </c>
      <c r="H156" s="40">
        <f t="shared" si="62"/>
        <v>1619</v>
      </c>
      <c r="I156" s="40">
        <f t="shared" si="62"/>
        <v>1500</v>
      </c>
      <c r="J156" s="84"/>
      <c r="K156" s="84"/>
      <c r="L156" s="39"/>
      <c r="M156" s="84"/>
      <c r="N156" s="84"/>
      <c r="O156" s="84"/>
      <c r="P156" s="84"/>
      <c r="Q156" s="11"/>
    </row>
    <row r="157" spans="1:17" ht="15" customHeight="1" x14ac:dyDescent="0.25">
      <c r="A157" s="63" t="s">
        <v>318</v>
      </c>
      <c r="B157" s="63" t="s">
        <v>241</v>
      </c>
      <c r="C157" s="63" t="s">
        <v>49</v>
      </c>
      <c r="D157" s="39" t="s">
        <v>19</v>
      </c>
      <c r="E157" s="40">
        <f t="shared" ref="E157:G157" si="63">E158+E159+E160</f>
        <v>10119</v>
      </c>
      <c r="F157" s="40">
        <f t="shared" si="63"/>
        <v>0</v>
      </c>
      <c r="G157" s="40">
        <f t="shared" si="63"/>
        <v>0</v>
      </c>
      <c r="H157" s="40">
        <f>H158+H159+H160</f>
        <v>10119</v>
      </c>
      <c r="I157" s="40">
        <f>I158+I159+I160</f>
        <v>0</v>
      </c>
      <c r="J157" s="63" t="s">
        <v>288</v>
      </c>
      <c r="K157" s="63" t="s">
        <v>38</v>
      </c>
      <c r="L157" s="39">
        <v>0</v>
      </c>
      <c r="M157" s="63">
        <v>0</v>
      </c>
      <c r="N157" s="63">
        <v>0</v>
      </c>
      <c r="O157" s="63">
        <v>1</v>
      </c>
      <c r="P157" s="63">
        <v>0</v>
      </c>
      <c r="Q157" s="11"/>
    </row>
    <row r="158" spans="1:17" ht="42" customHeight="1" x14ac:dyDescent="0.25">
      <c r="A158" s="65"/>
      <c r="B158" s="65"/>
      <c r="C158" s="65"/>
      <c r="D158" s="39" t="s">
        <v>209</v>
      </c>
      <c r="E158" s="48">
        <f>F158+G158+H158+I158</f>
        <v>0</v>
      </c>
      <c r="F158" s="40">
        <f>2850-2850</f>
        <v>0</v>
      </c>
      <c r="G158" s="40">
        <f>2848.9-2848.9</f>
        <v>0</v>
      </c>
      <c r="H158" s="40">
        <v>0</v>
      </c>
      <c r="I158" s="40">
        <v>0</v>
      </c>
      <c r="J158" s="65"/>
      <c r="K158" s="65"/>
      <c r="L158" s="39"/>
      <c r="M158" s="65"/>
      <c r="N158" s="65"/>
      <c r="O158" s="65"/>
      <c r="P158" s="65"/>
      <c r="Q158" s="11"/>
    </row>
    <row r="159" spans="1:17" ht="24.75" customHeight="1" x14ac:dyDescent="0.25">
      <c r="A159" s="65"/>
      <c r="B159" s="65"/>
      <c r="C159" s="65"/>
      <c r="D159" s="39" t="s">
        <v>22</v>
      </c>
      <c r="E159" s="48">
        <f t="shared" ref="E159:E160" si="64">F159+G159+H159+I159</f>
        <v>8500</v>
      </c>
      <c r="F159" s="40">
        <v>0</v>
      </c>
      <c r="G159" s="40">
        <f>46551.6-46551.6</f>
        <v>0</v>
      </c>
      <c r="H159" s="40">
        <v>8500</v>
      </c>
      <c r="I159" s="40">
        <v>0</v>
      </c>
      <c r="J159" s="65"/>
      <c r="K159" s="65"/>
      <c r="L159" s="39"/>
      <c r="M159" s="65"/>
      <c r="N159" s="65"/>
      <c r="O159" s="65"/>
      <c r="P159" s="65"/>
      <c r="Q159" s="11"/>
    </row>
    <row r="160" spans="1:17" ht="24.75" customHeight="1" x14ac:dyDescent="0.25">
      <c r="A160" s="84"/>
      <c r="B160" s="84"/>
      <c r="C160" s="84"/>
      <c r="D160" s="39" t="s">
        <v>16</v>
      </c>
      <c r="E160" s="48">
        <f t="shared" si="64"/>
        <v>1619</v>
      </c>
      <c r="F160" s="40">
        <v>0</v>
      </c>
      <c r="G160" s="40">
        <v>0</v>
      </c>
      <c r="H160" s="40">
        <v>1619</v>
      </c>
      <c r="I160" s="40">
        <v>0</v>
      </c>
      <c r="J160" s="84"/>
      <c r="K160" s="84"/>
      <c r="L160" s="39"/>
      <c r="M160" s="84"/>
      <c r="N160" s="84"/>
      <c r="O160" s="84"/>
      <c r="P160" s="84"/>
      <c r="Q160" s="11"/>
    </row>
    <row r="161" spans="1:17" ht="15" customHeight="1" x14ac:dyDescent="0.25">
      <c r="A161" s="63" t="s">
        <v>289</v>
      </c>
      <c r="B161" s="63" t="s">
        <v>241</v>
      </c>
      <c r="C161" s="63" t="s">
        <v>49</v>
      </c>
      <c r="D161" s="39" t="s">
        <v>19</v>
      </c>
      <c r="E161" s="40">
        <f t="shared" ref="E161:H161" si="65">E162+E163+E164</f>
        <v>10000</v>
      </c>
      <c r="F161" s="40">
        <f t="shared" si="65"/>
        <v>0</v>
      </c>
      <c r="G161" s="40">
        <f t="shared" si="65"/>
        <v>0</v>
      </c>
      <c r="H161" s="40">
        <f t="shared" si="65"/>
        <v>0</v>
      </c>
      <c r="I161" s="40">
        <f>I162+I163+I164</f>
        <v>10000</v>
      </c>
      <c r="J161" s="63" t="s">
        <v>290</v>
      </c>
      <c r="K161" s="63" t="s">
        <v>38</v>
      </c>
      <c r="L161" s="39">
        <v>0</v>
      </c>
      <c r="M161" s="63">
        <v>0</v>
      </c>
      <c r="N161" s="63">
        <v>0</v>
      </c>
      <c r="O161" s="63">
        <v>0</v>
      </c>
      <c r="P161" s="63">
        <v>1</v>
      </c>
      <c r="Q161" s="11"/>
    </row>
    <row r="162" spans="1:17" ht="42" customHeight="1" x14ac:dyDescent="0.25">
      <c r="A162" s="65"/>
      <c r="B162" s="65"/>
      <c r="C162" s="65"/>
      <c r="D162" s="39" t="s">
        <v>209</v>
      </c>
      <c r="E162" s="48">
        <f>F162+G162+H162+I162</f>
        <v>0</v>
      </c>
      <c r="F162" s="40">
        <f>2850-2850</f>
        <v>0</v>
      </c>
      <c r="G162" s="40">
        <f>2848.9-2848.9</f>
        <v>0</v>
      </c>
      <c r="H162" s="40">
        <v>0</v>
      </c>
      <c r="I162" s="40">
        <v>0</v>
      </c>
      <c r="J162" s="65"/>
      <c r="K162" s="65"/>
      <c r="L162" s="39"/>
      <c r="M162" s="65"/>
      <c r="N162" s="65"/>
      <c r="O162" s="65"/>
      <c r="P162" s="65"/>
      <c r="Q162" s="11"/>
    </row>
    <row r="163" spans="1:17" ht="29.25" customHeight="1" x14ac:dyDescent="0.25">
      <c r="A163" s="65"/>
      <c r="B163" s="65"/>
      <c r="C163" s="65"/>
      <c r="D163" s="39" t="s">
        <v>22</v>
      </c>
      <c r="E163" s="48">
        <f t="shared" ref="E163:E164" si="66">F163+G163+H163+I163</f>
        <v>8500</v>
      </c>
      <c r="F163" s="40">
        <v>0</v>
      </c>
      <c r="G163" s="40">
        <f>46551.6-46551.6</f>
        <v>0</v>
      </c>
      <c r="H163" s="40">
        <v>0</v>
      </c>
      <c r="I163" s="40">
        <v>8500</v>
      </c>
      <c r="J163" s="65"/>
      <c r="K163" s="65"/>
      <c r="L163" s="39"/>
      <c r="M163" s="65"/>
      <c r="N163" s="65"/>
      <c r="O163" s="65"/>
      <c r="P163" s="65"/>
      <c r="Q163" s="11"/>
    </row>
    <row r="164" spans="1:17" ht="29.25" customHeight="1" x14ac:dyDescent="0.25">
      <c r="A164" s="84"/>
      <c r="B164" s="84"/>
      <c r="C164" s="84"/>
      <c r="D164" s="39" t="s">
        <v>16</v>
      </c>
      <c r="E164" s="48">
        <f t="shared" si="66"/>
        <v>1500</v>
      </c>
      <c r="F164" s="40">
        <v>0</v>
      </c>
      <c r="G164" s="40">
        <v>0</v>
      </c>
      <c r="H164" s="40">
        <v>0</v>
      </c>
      <c r="I164" s="40">
        <v>1500</v>
      </c>
      <c r="J164" s="84"/>
      <c r="K164" s="84"/>
      <c r="L164" s="42"/>
      <c r="M164" s="84"/>
      <c r="N164" s="84"/>
      <c r="O164" s="84"/>
      <c r="P164" s="84"/>
      <c r="Q164" s="11"/>
    </row>
    <row r="165" spans="1:17" ht="15" customHeight="1" x14ac:dyDescent="0.25">
      <c r="A165" s="63" t="s">
        <v>211</v>
      </c>
      <c r="B165" s="63" t="s">
        <v>241</v>
      </c>
      <c r="C165" s="63" t="s">
        <v>49</v>
      </c>
      <c r="D165" s="39" t="s">
        <v>19</v>
      </c>
      <c r="E165" s="48">
        <f>E166+E167</f>
        <v>5145.6000000000004</v>
      </c>
      <c r="F165" s="48">
        <f>F166+F167</f>
        <v>1286.4000000000001</v>
      </c>
      <c r="G165" s="48">
        <f>G166+G167</f>
        <v>1286.4000000000001</v>
      </c>
      <c r="H165" s="48">
        <f>H166+H167</f>
        <v>1286.4000000000001</v>
      </c>
      <c r="I165" s="48">
        <f>I166+I167</f>
        <v>1286.4000000000001</v>
      </c>
      <c r="J165" s="63" t="s">
        <v>259</v>
      </c>
      <c r="K165" s="66" t="s">
        <v>21</v>
      </c>
      <c r="L165" s="66">
        <v>0</v>
      </c>
      <c r="M165" s="66">
        <v>100</v>
      </c>
      <c r="N165" s="66">
        <v>100</v>
      </c>
      <c r="O165" s="66">
        <v>100</v>
      </c>
      <c r="P165" s="66">
        <v>100</v>
      </c>
      <c r="Q165" s="14"/>
    </row>
    <row r="166" spans="1:17" ht="58.5" customHeight="1" x14ac:dyDescent="0.25">
      <c r="A166" s="65"/>
      <c r="B166" s="65"/>
      <c r="C166" s="65"/>
      <c r="D166" s="39" t="s">
        <v>209</v>
      </c>
      <c r="E166" s="48">
        <f>F166+G166+H166+I166</f>
        <v>5145.6000000000004</v>
      </c>
      <c r="F166" s="40">
        <f t="shared" ref="F166:I167" si="67">F169</f>
        <v>1286.4000000000001</v>
      </c>
      <c r="G166" s="40">
        <f t="shared" si="67"/>
        <v>1286.4000000000001</v>
      </c>
      <c r="H166" s="40">
        <f t="shared" si="67"/>
        <v>1286.4000000000001</v>
      </c>
      <c r="I166" s="40">
        <f t="shared" si="67"/>
        <v>1286.4000000000001</v>
      </c>
      <c r="J166" s="65"/>
      <c r="K166" s="67"/>
      <c r="L166" s="67"/>
      <c r="M166" s="67"/>
      <c r="N166" s="67"/>
      <c r="O166" s="67"/>
      <c r="P166" s="67"/>
      <c r="Q166" s="11"/>
    </row>
    <row r="167" spans="1:17" ht="48.75" customHeight="1" x14ac:dyDescent="0.25">
      <c r="A167" s="64"/>
      <c r="B167" s="64"/>
      <c r="C167" s="64"/>
      <c r="D167" s="39" t="s">
        <v>16</v>
      </c>
      <c r="E167" s="48">
        <f>F167+G167+H167+I167</f>
        <v>0</v>
      </c>
      <c r="F167" s="40">
        <f t="shared" si="67"/>
        <v>0</v>
      </c>
      <c r="G167" s="40">
        <f t="shared" si="67"/>
        <v>0</v>
      </c>
      <c r="H167" s="40">
        <f t="shared" ref="H167:I167" si="68">H170</f>
        <v>0</v>
      </c>
      <c r="I167" s="40">
        <f t="shared" si="68"/>
        <v>0</v>
      </c>
      <c r="J167" s="64"/>
      <c r="K167" s="68"/>
      <c r="L167" s="68"/>
      <c r="M167" s="68"/>
      <c r="N167" s="68"/>
      <c r="O167" s="68"/>
      <c r="P167" s="68"/>
      <c r="Q167" s="11"/>
    </row>
    <row r="168" spans="1:17" ht="15" customHeight="1" x14ac:dyDescent="0.25">
      <c r="A168" s="63" t="s">
        <v>236</v>
      </c>
      <c r="B168" s="63" t="s">
        <v>241</v>
      </c>
      <c r="C168" s="63" t="s">
        <v>49</v>
      </c>
      <c r="D168" s="39" t="s">
        <v>19</v>
      </c>
      <c r="E168" s="48">
        <f>E169+E170</f>
        <v>5145.6000000000004</v>
      </c>
      <c r="F168" s="48">
        <f>F169+F170</f>
        <v>1286.4000000000001</v>
      </c>
      <c r="G168" s="48">
        <f>G169+G170</f>
        <v>1286.4000000000001</v>
      </c>
      <c r="H168" s="48">
        <f>H169+H170</f>
        <v>1286.4000000000001</v>
      </c>
      <c r="I168" s="48">
        <f>I169+I170</f>
        <v>1286.4000000000001</v>
      </c>
      <c r="J168" s="63" t="s">
        <v>260</v>
      </c>
      <c r="K168" s="66" t="s">
        <v>38</v>
      </c>
      <c r="L168" s="66">
        <v>0</v>
      </c>
      <c r="M168" s="66">
        <v>4</v>
      </c>
      <c r="N168" s="66">
        <v>4</v>
      </c>
      <c r="O168" s="66">
        <v>4</v>
      </c>
      <c r="P168" s="66">
        <v>4</v>
      </c>
      <c r="Q168" s="14"/>
    </row>
    <row r="169" spans="1:17" ht="45.75" customHeight="1" x14ac:dyDescent="0.25">
      <c r="A169" s="65"/>
      <c r="B169" s="65"/>
      <c r="C169" s="65"/>
      <c r="D169" s="39" t="s">
        <v>209</v>
      </c>
      <c r="E169" s="48">
        <f>F169+G169+H169+I169</f>
        <v>5145.6000000000004</v>
      </c>
      <c r="F169" s="40">
        <v>1286.4000000000001</v>
      </c>
      <c r="G169" s="40">
        <v>1286.4000000000001</v>
      </c>
      <c r="H169" s="40">
        <v>1286.4000000000001</v>
      </c>
      <c r="I169" s="40">
        <v>1286.4000000000001</v>
      </c>
      <c r="J169" s="65"/>
      <c r="K169" s="67"/>
      <c r="L169" s="67"/>
      <c r="M169" s="67"/>
      <c r="N169" s="67"/>
      <c r="O169" s="67"/>
      <c r="P169" s="67"/>
      <c r="Q169" s="11"/>
    </row>
    <row r="170" spans="1:17" ht="48" customHeight="1" x14ac:dyDescent="0.25">
      <c r="A170" s="64"/>
      <c r="B170" s="64"/>
      <c r="C170" s="64"/>
      <c r="D170" s="39" t="s">
        <v>16</v>
      </c>
      <c r="E170" s="48">
        <f>F170+G170+H170+I170</f>
        <v>0</v>
      </c>
      <c r="F170" s="40">
        <v>0</v>
      </c>
      <c r="G170" s="40">
        <v>0</v>
      </c>
      <c r="H170" s="40">
        <v>0</v>
      </c>
      <c r="I170" s="40">
        <v>0</v>
      </c>
      <c r="J170" s="64"/>
      <c r="K170" s="68"/>
      <c r="L170" s="68"/>
      <c r="M170" s="68"/>
      <c r="N170" s="68"/>
      <c r="O170" s="68"/>
      <c r="P170" s="68"/>
      <c r="Q170" s="11"/>
    </row>
    <row r="171" spans="1:17" ht="15" customHeight="1" x14ac:dyDescent="0.25">
      <c r="A171" s="63" t="s">
        <v>273</v>
      </c>
      <c r="B171" s="63" t="s">
        <v>241</v>
      </c>
      <c r="C171" s="63" t="s">
        <v>49</v>
      </c>
      <c r="D171" s="39" t="s">
        <v>19</v>
      </c>
      <c r="E171" s="48">
        <f>E172+E173+E174</f>
        <v>144998.6</v>
      </c>
      <c r="F171" s="48">
        <f>F172+F173+F174</f>
        <v>37868.300000000003</v>
      </c>
      <c r="G171" s="48">
        <f>G172+G173+G174</f>
        <v>37421</v>
      </c>
      <c r="H171" s="48">
        <f>H172+H173+H174</f>
        <v>35225.399999999994</v>
      </c>
      <c r="I171" s="48">
        <f>I172+I173+I174</f>
        <v>34483.9</v>
      </c>
      <c r="J171" s="63" t="s">
        <v>358</v>
      </c>
      <c r="K171" s="63" t="s">
        <v>21</v>
      </c>
      <c r="L171" s="63">
        <v>83.67</v>
      </c>
      <c r="M171" s="63">
        <v>100</v>
      </c>
      <c r="N171" s="63">
        <v>100</v>
      </c>
      <c r="O171" s="63">
        <v>100</v>
      </c>
      <c r="P171" s="63">
        <v>100</v>
      </c>
      <c r="Q171" s="11"/>
    </row>
    <row r="172" spans="1:17" ht="42.75" customHeight="1" x14ac:dyDescent="0.25">
      <c r="A172" s="65"/>
      <c r="B172" s="65"/>
      <c r="C172" s="65"/>
      <c r="D172" s="39" t="s">
        <v>274</v>
      </c>
      <c r="E172" s="48">
        <f>F172+G172+H172+I172</f>
        <v>7249.9</v>
      </c>
      <c r="F172" s="40">
        <f t="shared" ref="F172:G174" si="69">F176</f>
        <v>1893.4</v>
      </c>
      <c r="G172" s="40">
        <f>G176</f>
        <v>1871</v>
      </c>
      <c r="H172" s="40">
        <f t="shared" ref="H172:I172" si="70">H176</f>
        <v>1761.3</v>
      </c>
      <c r="I172" s="40">
        <f t="shared" si="70"/>
        <v>1724.2</v>
      </c>
      <c r="J172" s="65"/>
      <c r="K172" s="65"/>
      <c r="L172" s="65"/>
      <c r="M172" s="65"/>
      <c r="N172" s="65"/>
      <c r="O172" s="65"/>
      <c r="P172" s="65"/>
      <c r="Q172" s="11"/>
    </row>
    <row r="173" spans="1:17" ht="25.5" x14ac:dyDescent="0.25">
      <c r="A173" s="65"/>
      <c r="B173" s="65"/>
      <c r="C173" s="65"/>
      <c r="D173" s="39" t="s">
        <v>265</v>
      </c>
      <c r="E173" s="48">
        <f t="shared" ref="E173:E174" si="71">F173+G173+H173+I173</f>
        <v>12136.800000000001</v>
      </c>
      <c r="F173" s="40">
        <f t="shared" si="69"/>
        <v>2894.3</v>
      </c>
      <c r="G173" s="40">
        <f t="shared" si="69"/>
        <v>2856.1000000000004</v>
      </c>
      <c r="H173" s="40">
        <f t="shared" ref="H173:I173" si="72">H177</f>
        <v>3404.2</v>
      </c>
      <c r="I173" s="40">
        <f t="shared" si="72"/>
        <v>2982.2000000000003</v>
      </c>
      <c r="J173" s="65"/>
      <c r="K173" s="65"/>
      <c r="L173" s="64"/>
      <c r="M173" s="65"/>
      <c r="N173" s="65"/>
      <c r="O173" s="65"/>
      <c r="P173" s="65"/>
      <c r="Q173" s="11"/>
    </row>
    <row r="174" spans="1:17" x14ac:dyDescent="0.25">
      <c r="A174" s="64"/>
      <c r="B174" s="64"/>
      <c r="C174" s="64"/>
      <c r="D174" s="39" t="s">
        <v>268</v>
      </c>
      <c r="E174" s="48">
        <f t="shared" si="71"/>
        <v>125611.9</v>
      </c>
      <c r="F174" s="40">
        <f t="shared" si="69"/>
        <v>33080.6</v>
      </c>
      <c r="G174" s="40">
        <f t="shared" si="69"/>
        <v>32693.9</v>
      </c>
      <c r="H174" s="40">
        <f t="shared" ref="H174:I174" si="73">H178</f>
        <v>30059.899999999998</v>
      </c>
      <c r="I174" s="40">
        <f t="shared" si="73"/>
        <v>29777.5</v>
      </c>
      <c r="J174" s="64"/>
      <c r="K174" s="64"/>
      <c r="L174" s="41"/>
      <c r="M174" s="64"/>
      <c r="N174" s="64"/>
      <c r="O174" s="64"/>
      <c r="P174" s="64"/>
      <c r="Q174" s="11"/>
    </row>
    <row r="175" spans="1:17" ht="15" customHeight="1" x14ac:dyDescent="0.25">
      <c r="A175" s="63" t="s">
        <v>205</v>
      </c>
      <c r="B175" s="63" t="s">
        <v>241</v>
      </c>
      <c r="C175" s="63" t="s">
        <v>49</v>
      </c>
      <c r="D175" s="39" t="s">
        <v>19</v>
      </c>
      <c r="E175" s="48">
        <f>E176+E177+E178</f>
        <v>144998.6</v>
      </c>
      <c r="F175" s="48">
        <f>F176+F177+F178</f>
        <v>37868.300000000003</v>
      </c>
      <c r="G175" s="48">
        <f>G176+G177+G178</f>
        <v>37421</v>
      </c>
      <c r="H175" s="48">
        <f>H176+H177+H178</f>
        <v>35225.399999999994</v>
      </c>
      <c r="I175" s="48">
        <f>I176+I177+I178</f>
        <v>34483.9</v>
      </c>
      <c r="J175" s="63" t="s">
        <v>91</v>
      </c>
      <c r="K175" s="63" t="s">
        <v>26</v>
      </c>
      <c r="L175" s="63">
        <v>100</v>
      </c>
      <c r="M175" s="63">
        <v>23</v>
      </c>
      <c r="N175" s="63">
        <v>23</v>
      </c>
      <c r="O175" s="63">
        <v>23</v>
      </c>
      <c r="P175" s="63">
        <v>23</v>
      </c>
      <c r="Q175" s="11"/>
    </row>
    <row r="176" spans="1:17" ht="44.25" customHeight="1" x14ac:dyDescent="0.25">
      <c r="A176" s="65"/>
      <c r="B176" s="65"/>
      <c r="C176" s="65"/>
      <c r="D176" s="39" t="s">
        <v>209</v>
      </c>
      <c r="E176" s="48">
        <f>F176+G176+H176+I176</f>
        <v>7249.9</v>
      </c>
      <c r="F176" s="40">
        <v>1893.4</v>
      </c>
      <c r="G176" s="40">
        <f>1897-26</f>
        <v>1871</v>
      </c>
      <c r="H176" s="40">
        <f>1800.3-39</f>
        <v>1761.3</v>
      </c>
      <c r="I176" s="40">
        <f>1591.9+132.3</f>
        <v>1724.2</v>
      </c>
      <c r="J176" s="65"/>
      <c r="K176" s="65"/>
      <c r="L176" s="65"/>
      <c r="M176" s="65"/>
      <c r="N176" s="65"/>
      <c r="O176" s="65"/>
      <c r="P176" s="65"/>
      <c r="Q176" s="11"/>
    </row>
    <row r="177" spans="1:17" ht="25.5" x14ac:dyDescent="0.25">
      <c r="A177" s="65"/>
      <c r="B177" s="65"/>
      <c r="C177" s="65"/>
      <c r="D177" s="39" t="s">
        <v>16</v>
      </c>
      <c r="E177" s="48">
        <f t="shared" ref="E177:E178" si="74">F177+G177+H177+I177</f>
        <v>12136.800000000001</v>
      </c>
      <c r="F177" s="40">
        <v>2894.3</v>
      </c>
      <c r="G177" s="40">
        <f>2899.8-43.7</f>
        <v>2856.1000000000004</v>
      </c>
      <c r="H177" s="40">
        <f>2752+652.2</f>
        <v>3404.2</v>
      </c>
      <c r="I177" s="40">
        <f>2433.3+548.9</f>
        <v>2982.2000000000003</v>
      </c>
      <c r="J177" s="65"/>
      <c r="K177" s="65"/>
      <c r="L177" s="64"/>
      <c r="M177" s="65"/>
      <c r="N177" s="65"/>
      <c r="O177" s="65"/>
      <c r="P177" s="65"/>
      <c r="Q177" s="11"/>
    </row>
    <row r="178" spans="1:17" ht="65.25" customHeight="1" x14ac:dyDescent="0.25">
      <c r="A178" s="64"/>
      <c r="B178" s="64"/>
      <c r="C178" s="64"/>
      <c r="D178" s="39" t="s">
        <v>22</v>
      </c>
      <c r="E178" s="48">
        <f t="shared" si="74"/>
        <v>125611.9</v>
      </c>
      <c r="F178" s="40">
        <v>33080.6</v>
      </c>
      <c r="G178" s="40">
        <f>33143.8-449.9</f>
        <v>32693.9</v>
      </c>
      <c r="H178" s="40">
        <f>31454.1-1394.2</f>
        <v>30059.899999999998</v>
      </c>
      <c r="I178" s="40">
        <f>27812.1+1965.4</f>
        <v>29777.5</v>
      </c>
      <c r="J178" s="64"/>
      <c r="K178" s="64"/>
      <c r="L178" s="41"/>
      <c r="M178" s="64"/>
      <c r="N178" s="64"/>
      <c r="O178" s="64"/>
      <c r="P178" s="64"/>
      <c r="Q178" s="11"/>
    </row>
    <row r="179" spans="1:17" ht="15" customHeight="1" x14ac:dyDescent="0.25">
      <c r="A179" s="63" t="s">
        <v>319</v>
      </c>
      <c r="B179" s="63" t="s">
        <v>241</v>
      </c>
      <c r="C179" s="63" t="s">
        <v>49</v>
      </c>
      <c r="D179" s="39" t="s">
        <v>19</v>
      </c>
      <c r="E179" s="48">
        <f>E180+E181+E182</f>
        <v>0</v>
      </c>
      <c r="F179" s="48">
        <f>F180+F181+F182</f>
        <v>0</v>
      </c>
      <c r="G179" s="48">
        <f>G180+G181+G182</f>
        <v>0</v>
      </c>
      <c r="H179" s="48">
        <f>H180+H181+H182</f>
        <v>0</v>
      </c>
      <c r="I179" s="48">
        <f>I180+I181+I182</f>
        <v>0</v>
      </c>
      <c r="J179" s="63" t="s">
        <v>92</v>
      </c>
      <c r="K179" s="63" t="s">
        <v>21</v>
      </c>
      <c r="L179" s="63">
        <v>83.67</v>
      </c>
      <c r="M179" s="63">
        <v>100</v>
      </c>
      <c r="N179" s="63">
        <v>100</v>
      </c>
      <c r="O179" s="63">
        <v>100</v>
      </c>
      <c r="P179" s="63">
        <v>100</v>
      </c>
      <c r="Q179" s="11"/>
    </row>
    <row r="180" spans="1:17" ht="41.25" customHeight="1" x14ac:dyDescent="0.25">
      <c r="A180" s="65"/>
      <c r="B180" s="65"/>
      <c r="C180" s="65"/>
      <c r="D180" s="39" t="s">
        <v>209</v>
      </c>
      <c r="E180" s="48">
        <f>F180+G180+H180+I180</f>
        <v>0</v>
      </c>
      <c r="F180" s="40">
        <f t="shared" ref="F180:G182" si="75">F184</f>
        <v>0</v>
      </c>
      <c r="G180" s="40">
        <f t="shared" si="75"/>
        <v>0</v>
      </c>
      <c r="H180" s="40">
        <f t="shared" ref="H180:I180" si="76">H184</f>
        <v>0</v>
      </c>
      <c r="I180" s="40">
        <f t="shared" si="76"/>
        <v>0</v>
      </c>
      <c r="J180" s="65"/>
      <c r="K180" s="65"/>
      <c r="L180" s="65"/>
      <c r="M180" s="65"/>
      <c r="N180" s="65"/>
      <c r="O180" s="65"/>
      <c r="P180" s="65"/>
      <c r="Q180" s="11"/>
    </row>
    <row r="181" spans="1:17" ht="25.5" x14ac:dyDescent="0.25">
      <c r="A181" s="65"/>
      <c r="B181" s="65"/>
      <c r="C181" s="65"/>
      <c r="D181" s="39" t="s">
        <v>16</v>
      </c>
      <c r="E181" s="48">
        <f t="shared" ref="E181:E182" si="77">F181+G181+H181+I181</f>
        <v>0</v>
      </c>
      <c r="F181" s="40">
        <f t="shared" si="75"/>
        <v>0</v>
      </c>
      <c r="G181" s="40">
        <f t="shared" si="75"/>
        <v>0</v>
      </c>
      <c r="H181" s="40">
        <f t="shared" ref="H181:I181" si="78">H185</f>
        <v>0</v>
      </c>
      <c r="I181" s="40">
        <f t="shared" si="78"/>
        <v>0</v>
      </c>
      <c r="J181" s="65"/>
      <c r="K181" s="65"/>
      <c r="L181" s="64"/>
      <c r="M181" s="65"/>
      <c r="N181" s="65"/>
      <c r="O181" s="65"/>
      <c r="P181" s="65"/>
      <c r="Q181" s="11"/>
    </row>
    <row r="182" spans="1:17" ht="27.75" customHeight="1" x14ac:dyDescent="0.25">
      <c r="A182" s="64"/>
      <c r="B182" s="64"/>
      <c r="C182" s="64"/>
      <c r="D182" s="39" t="s">
        <v>22</v>
      </c>
      <c r="E182" s="48">
        <f t="shared" si="77"/>
        <v>0</v>
      </c>
      <c r="F182" s="40">
        <f t="shared" si="75"/>
        <v>0</v>
      </c>
      <c r="G182" s="40">
        <f t="shared" si="75"/>
        <v>0</v>
      </c>
      <c r="H182" s="40">
        <f t="shared" ref="H182:I182" si="79">H186</f>
        <v>0</v>
      </c>
      <c r="I182" s="40">
        <f t="shared" si="79"/>
        <v>0</v>
      </c>
      <c r="J182" s="64"/>
      <c r="K182" s="64"/>
      <c r="L182" s="41"/>
      <c r="M182" s="64"/>
      <c r="N182" s="64"/>
      <c r="O182" s="64"/>
      <c r="P182" s="64"/>
      <c r="Q182" s="11"/>
    </row>
    <row r="183" spans="1:17" ht="15" customHeight="1" x14ac:dyDescent="0.25">
      <c r="A183" s="63" t="s">
        <v>320</v>
      </c>
      <c r="B183" s="63" t="s">
        <v>241</v>
      </c>
      <c r="C183" s="63" t="s">
        <v>49</v>
      </c>
      <c r="D183" s="39" t="s">
        <v>19</v>
      </c>
      <c r="E183" s="48">
        <f>E184+E185+E186</f>
        <v>0</v>
      </c>
      <c r="F183" s="48">
        <f>F184+F185+F186</f>
        <v>0</v>
      </c>
      <c r="G183" s="48">
        <f>G184+G185+G186</f>
        <v>0</v>
      </c>
      <c r="H183" s="48">
        <f>H184+H185+H186</f>
        <v>0</v>
      </c>
      <c r="I183" s="48">
        <f>I184+I185+I186</f>
        <v>0</v>
      </c>
      <c r="J183" s="63" t="s">
        <v>357</v>
      </c>
      <c r="K183" s="63" t="s">
        <v>93</v>
      </c>
      <c r="L183" s="63">
        <v>100</v>
      </c>
      <c r="M183" s="63">
        <v>3105</v>
      </c>
      <c r="N183" s="63">
        <v>3105</v>
      </c>
      <c r="O183" s="63">
        <v>3105</v>
      </c>
      <c r="P183" s="63">
        <v>3105</v>
      </c>
      <c r="Q183" s="11"/>
    </row>
    <row r="184" spans="1:17" ht="46.5" customHeight="1" x14ac:dyDescent="0.25">
      <c r="A184" s="65"/>
      <c r="B184" s="65"/>
      <c r="C184" s="65"/>
      <c r="D184" s="39" t="s">
        <v>209</v>
      </c>
      <c r="E184" s="48">
        <f>F184+G184+H184+I184</f>
        <v>0</v>
      </c>
      <c r="F184" s="40">
        <v>0</v>
      </c>
      <c r="G184" s="40">
        <v>0</v>
      </c>
      <c r="H184" s="40">
        <v>0</v>
      </c>
      <c r="I184" s="40">
        <v>0</v>
      </c>
      <c r="J184" s="65"/>
      <c r="K184" s="65"/>
      <c r="L184" s="65"/>
      <c r="M184" s="65"/>
      <c r="N184" s="65"/>
      <c r="O184" s="65"/>
      <c r="P184" s="65"/>
      <c r="Q184" s="11"/>
    </row>
    <row r="185" spans="1:17" ht="25.5" x14ac:dyDescent="0.25">
      <c r="A185" s="65"/>
      <c r="B185" s="65"/>
      <c r="C185" s="65"/>
      <c r="D185" s="39" t="s">
        <v>16</v>
      </c>
      <c r="E185" s="48">
        <f t="shared" ref="E185:E186" si="80">F185+G185+H185+I185</f>
        <v>0</v>
      </c>
      <c r="F185" s="40">
        <v>0</v>
      </c>
      <c r="G185" s="40">
        <v>0</v>
      </c>
      <c r="H185" s="40">
        <v>0</v>
      </c>
      <c r="I185" s="40">
        <v>0</v>
      </c>
      <c r="J185" s="65"/>
      <c r="K185" s="65"/>
      <c r="L185" s="64"/>
      <c r="M185" s="65"/>
      <c r="N185" s="65"/>
      <c r="O185" s="65"/>
      <c r="P185" s="65"/>
      <c r="Q185" s="11"/>
    </row>
    <row r="186" spans="1:17" ht="80.25" customHeight="1" x14ac:dyDescent="0.25">
      <c r="A186" s="64"/>
      <c r="B186" s="64"/>
      <c r="C186" s="64"/>
      <c r="D186" s="39" t="s">
        <v>22</v>
      </c>
      <c r="E186" s="48">
        <f t="shared" si="80"/>
        <v>0</v>
      </c>
      <c r="F186" s="40">
        <v>0</v>
      </c>
      <c r="G186" s="40">
        <v>0</v>
      </c>
      <c r="H186" s="40">
        <v>0</v>
      </c>
      <c r="I186" s="40">
        <v>0</v>
      </c>
      <c r="J186" s="64"/>
      <c r="K186" s="64"/>
      <c r="L186" s="41"/>
      <c r="M186" s="64"/>
      <c r="N186" s="64"/>
      <c r="O186" s="64"/>
      <c r="P186" s="64"/>
      <c r="Q186" s="11"/>
    </row>
    <row r="187" spans="1:17" ht="15" customHeight="1" x14ac:dyDescent="0.25">
      <c r="A187" s="63" t="s">
        <v>275</v>
      </c>
      <c r="B187" s="63" t="s">
        <v>241</v>
      </c>
      <c r="C187" s="63" t="s">
        <v>49</v>
      </c>
      <c r="D187" s="39" t="s">
        <v>19</v>
      </c>
      <c r="E187" s="48">
        <f>E188+E189+E190</f>
        <v>109938.8</v>
      </c>
      <c r="F187" s="48">
        <f>F188+F189+F190</f>
        <v>27237.7</v>
      </c>
      <c r="G187" s="48">
        <f>G188+G189+G190</f>
        <v>27748.400000000001</v>
      </c>
      <c r="H187" s="48">
        <f>H188+H189+H190</f>
        <v>27484.7</v>
      </c>
      <c r="I187" s="48">
        <f>I188+I189+I190</f>
        <v>27468</v>
      </c>
      <c r="J187" s="63" t="s">
        <v>185</v>
      </c>
      <c r="K187" s="63" t="s">
        <v>21</v>
      </c>
      <c r="L187" s="63">
        <v>83.67</v>
      </c>
      <c r="M187" s="63">
        <v>100</v>
      </c>
      <c r="N187" s="63">
        <v>100</v>
      </c>
      <c r="O187" s="63">
        <v>100</v>
      </c>
      <c r="P187" s="63">
        <v>100</v>
      </c>
      <c r="Q187" s="11"/>
    </row>
    <row r="188" spans="1:17" ht="42" customHeight="1" x14ac:dyDescent="0.25">
      <c r="A188" s="65"/>
      <c r="B188" s="65"/>
      <c r="C188" s="65"/>
      <c r="D188" s="39" t="s">
        <v>209</v>
      </c>
      <c r="E188" s="48">
        <f>F188+G188+H188+I188</f>
        <v>0</v>
      </c>
      <c r="F188" s="40">
        <f t="shared" ref="F188:G190" si="81">F192</f>
        <v>0</v>
      </c>
      <c r="G188" s="40">
        <f t="shared" si="81"/>
        <v>0</v>
      </c>
      <c r="H188" s="40">
        <f t="shared" ref="H188:I188" si="82">H192</f>
        <v>0</v>
      </c>
      <c r="I188" s="40">
        <f t="shared" si="82"/>
        <v>0</v>
      </c>
      <c r="J188" s="65"/>
      <c r="K188" s="65"/>
      <c r="L188" s="65"/>
      <c r="M188" s="65"/>
      <c r="N188" s="65"/>
      <c r="O188" s="65"/>
      <c r="P188" s="65"/>
      <c r="Q188" s="11"/>
    </row>
    <row r="189" spans="1:17" ht="25.5" x14ac:dyDescent="0.25">
      <c r="A189" s="65"/>
      <c r="B189" s="65"/>
      <c r="C189" s="65"/>
      <c r="D189" s="39" t="s">
        <v>16</v>
      </c>
      <c r="E189" s="48">
        <f t="shared" ref="E189" si="83">F189+G189+H189+I189</f>
        <v>0</v>
      </c>
      <c r="F189" s="40">
        <f t="shared" si="81"/>
        <v>0</v>
      </c>
      <c r="G189" s="40">
        <f t="shared" si="81"/>
        <v>0</v>
      </c>
      <c r="H189" s="40">
        <f t="shared" ref="H189:I189" si="84">H193</f>
        <v>0</v>
      </c>
      <c r="I189" s="40">
        <f t="shared" si="84"/>
        <v>0</v>
      </c>
      <c r="J189" s="65"/>
      <c r="K189" s="65"/>
      <c r="L189" s="64"/>
      <c r="M189" s="65"/>
      <c r="N189" s="65"/>
      <c r="O189" s="65"/>
      <c r="P189" s="65"/>
      <c r="Q189" s="11"/>
    </row>
    <row r="190" spans="1:17" ht="84" customHeight="1" x14ac:dyDescent="0.25">
      <c r="A190" s="64"/>
      <c r="B190" s="64"/>
      <c r="C190" s="64"/>
      <c r="D190" s="39" t="s">
        <v>268</v>
      </c>
      <c r="E190" s="48">
        <f>F190+G190+H190+I190</f>
        <v>109938.8</v>
      </c>
      <c r="F190" s="40">
        <v>27237.7</v>
      </c>
      <c r="G190" s="40">
        <f t="shared" si="81"/>
        <v>27748.400000000001</v>
      </c>
      <c r="H190" s="40">
        <f t="shared" ref="H190:I190" si="85">H194</f>
        <v>27484.7</v>
      </c>
      <c r="I190" s="40">
        <f t="shared" si="85"/>
        <v>27468</v>
      </c>
      <c r="J190" s="64"/>
      <c r="K190" s="64"/>
      <c r="L190" s="41"/>
      <c r="M190" s="64"/>
      <c r="N190" s="64"/>
      <c r="O190" s="64"/>
      <c r="P190" s="64"/>
      <c r="Q190" s="11"/>
    </row>
    <row r="191" spans="1:17" ht="15" customHeight="1" x14ac:dyDescent="0.25">
      <c r="A191" s="63" t="s">
        <v>204</v>
      </c>
      <c r="B191" s="63" t="s">
        <v>195</v>
      </c>
      <c r="C191" s="63" t="s">
        <v>49</v>
      </c>
      <c r="D191" s="39" t="s">
        <v>19</v>
      </c>
      <c r="E191" s="48">
        <f t="shared" ref="E191:H191" si="86">E192+E193+E194</f>
        <v>109817.5</v>
      </c>
      <c r="F191" s="48">
        <f t="shared" si="86"/>
        <v>27116.400000000001</v>
      </c>
      <c r="G191" s="48">
        <f t="shared" si="86"/>
        <v>27748.400000000001</v>
      </c>
      <c r="H191" s="48">
        <f t="shared" si="86"/>
        <v>27484.7</v>
      </c>
      <c r="I191" s="48">
        <f>I192+I193+I194</f>
        <v>27468</v>
      </c>
      <c r="J191" s="63" t="s">
        <v>94</v>
      </c>
      <c r="K191" s="63" t="s">
        <v>93</v>
      </c>
      <c r="L191" s="63">
        <v>100</v>
      </c>
      <c r="M191" s="63">
        <v>358</v>
      </c>
      <c r="N191" s="63">
        <v>358</v>
      </c>
      <c r="O191" s="63">
        <v>358</v>
      </c>
      <c r="P191" s="63">
        <v>358</v>
      </c>
      <c r="Q191" s="11"/>
    </row>
    <row r="192" spans="1:17" ht="45.75" customHeight="1" x14ac:dyDescent="0.25">
      <c r="A192" s="65"/>
      <c r="B192" s="65"/>
      <c r="C192" s="65"/>
      <c r="D192" s="39" t="s">
        <v>209</v>
      </c>
      <c r="E192" s="48">
        <f>F192+G192+H192+I192</f>
        <v>0</v>
      </c>
      <c r="F192" s="40">
        <v>0</v>
      </c>
      <c r="G192" s="40">
        <v>0</v>
      </c>
      <c r="H192" s="40">
        <v>0</v>
      </c>
      <c r="I192" s="40">
        <v>0</v>
      </c>
      <c r="J192" s="65"/>
      <c r="K192" s="65"/>
      <c r="L192" s="65"/>
      <c r="M192" s="65"/>
      <c r="N192" s="65"/>
      <c r="O192" s="65"/>
      <c r="P192" s="65"/>
      <c r="Q192" s="11"/>
    </row>
    <row r="193" spans="1:17" ht="32.25" customHeight="1" x14ac:dyDescent="0.25">
      <c r="A193" s="65"/>
      <c r="B193" s="65"/>
      <c r="C193" s="65"/>
      <c r="D193" s="39" t="s">
        <v>16</v>
      </c>
      <c r="E193" s="48">
        <f t="shared" ref="E193" si="87">F193+G193+H193+I193</f>
        <v>0</v>
      </c>
      <c r="F193" s="40">
        <v>0</v>
      </c>
      <c r="G193" s="40">
        <v>0</v>
      </c>
      <c r="H193" s="40">
        <v>0</v>
      </c>
      <c r="I193" s="40">
        <v>0</v>
      </c>
      <c r="J193" s="65"/>
      <c r="K193" s="65"/>
      <c r="L193" s="64"/>
      <c r="M193" s="65"/>
      <c r="N193" s="65"/>
      <c r="O193" s="65"/>
      <c r="P193" s="65"/>
      <c r="Q193" s="11"/>
    </row>
    <row r="194" spans="1:17" ht="39.75" customHeight="1" x14ac:dyDescent="0.25">
      <c r="A194" s="64"/>
      <c r="B194" s="64"/>
      <c r="C194" s="64"/>
      <c r="D194" s="39" t="s">
        <v>22</v>
      </c>
      <c r="E194" s="48">
        <f>F194+G194+H194+I194</f>
        <v>109817.5</v>
      </c>
      <c r="F194" s="40">
        <v>27116.400000000001</v>
      </c>
      <c r="G194" s="40">
        <f>27116.4+632</f>
        <v>27748.400000000001</v>
      </c>
      <c r="H194" s="40">
        <f>27116.4+368.3</f>
        <v>27484.7</v>
      </c>
      <c r="I194" s="40">
        <f>27116.4+351.6</f>
        <v>27468</v>
      </c>
      <c r="J194" s="65"/>
      <c r="K194" s="65"/>
      <c r="L194" s="41"/>
      <c r="M194" s="65"/>
      <c r="N194" s="65"/>
      <c r="O194" s="65"/>
      <c r="P194" s="65"/>
      <c r="Q194" s="11"/>
    </row>
    <row r="195" spans="1:17" ht="99.75" customHeight="1" x14ac:dyDescent="0.25">
      <c r="A195" s="41" t="s">
        <v>95</v>
      </c>
      <c r="B195" s="41" t="s">
        <v>195</v>
      </c>
      <c r="C195" s="41" t="s">
        <v>49</v>
      </c>
      <c r="D195" s="42" t="s">
        <v>209</v>
      </c>
      <c r="E195" s="48">
        <f>F195+G195+H195+I195</f>
        <v>27219.199999999997</v>
      </c>
      <c r="F195" s="40">
        <f>F196</f>
        <v>6138.5</v>
      </c>
      <c r="G195" s="40">
        <f>G196</f>
        <v>7026.9</v>
      </c>
      <c r="H195" s="40">
        <f>H196</f>
        <v>7026.9</v>
      </c>
      <c r="I195" s="40">
        <f>I196</f>
        <v>7026.9</v>
      </c>
      <c r="J195" s="39" t="s">
        <v>96</v>
      </c>
      <c r="K195" s="39" t="s">
        <v>21</v>
      </c>
      <c r="L195" s="39"/>
      <c r="M195" s="39">
        <v>100</v>
      </c>
      <c r="N195" s="39">
        <v>100</v>
      </c>
      <c r="O195" s="39">
        <v>100</v>
      </c>
      <c r="P195" s="39">
        <v>100</v>
      </c>
      <c r="Q195" s="11"/>
    </row>
    <row r="196" spans="1:17" ht="167.25" customHeight="1" x14ac:dyDescent="0.25">
      <c r="A196" s="39" t="s">
        <v>97</v>
      </c>
      <c r="B196" s="39" t="s">
        <v>241</v>
      </c>
      <c r="C196" s="41" t="s">
        <v>49</v>
      </c>
      <c r="D196" s="42" t="s">
        <v>209</v>
      </c>
      <c r="E196" s="48">
        <f>F196+G196+H196+I196</f>
        <v>27219.199999999997</v>
      </c>
      <c r="F196" s="40">
        <v>6138.5</v>
      </c>
      <c r="G196" s="40">
        <v>7026.9</v>
      </c>
      <c r="H196" s="40">
        <v>7026.9</v>
      </c>
      <c r="I196" s="55">
        <v>7026.9</v>
      </c>
      <c r="J196" s="41" t="s">
        <v>348</v>
      </c>
      <c r="K196" s="41" t="s">
        <v>93</v>
      </c>
      <c r="L196" s="41"/>
      <c r="M196" s="41">
        <v>400</v>
      </c>
      <c r="N196" s="41">
        <v>400</v>
      </c>
      <c r="O196" s="41">
        <v>400</v>
      </c>
      <c r="P196" s="41">
        <v>400</v>
      </c>
      <c r="Q196" s="11"/>
    </row>
    <row r="197" spans="1:17" s="13" customFormat="1" ht="14.25" customHeight="1" x14ac:dyDescent="0.2">
      <c r="A197" s="63" t="s">
        <v>184</v>
      </c>
      <c r="B197" s="63" t="s">
        <v>241</v>
      </c>
      <c r="C197" s="63" t="s">
        <v>49</v>
      </c>
      <c r="D197" s="39" t="s">
        <v>19</v>
      </c>
      <c r="E197" s="48">
        <f t="shared" ref="E197:G197" si="88">E198+E199</f>
        <v>69713.099999999991</v>
      </c>
      <c r="F197" s="48">
        <f t="shared" si="88"/>
        <v>17342.200000000004</v>
      </c>
      <c r="G197" s="48">
        <f t="shared" si="88"/>
        <v>17508.5</v>
      </c>
      <c r="H197" s="48">
        <f>H198+H199</f>
        <v>17431.2</v>
      </c>
      <c r="I197" s="48">
        <f>I198+I199</f>
        <v>17431.2</v>
      </c>
      <c r="J197" s="63"/>
      <c r="K197" s="66"/>
      <c r="L197" s="63"/>
      <c r="M197" s="63"/>
      <c r="N197" s="63"/>
      <c r="O197" s="63"/>
      <c r="P197" s="63"/>
      <c r="Q197" s="12"/>
    </row>
    <row r="198" spans="1:17" ht="43.5" customHeight="1" x14ac:dyDescent="0.25">
      <c r="A198" s="65"/>
      <c r="B198" s="65"/>
      <c r="C198" s="65"/>
      <c r="D198" s="39" t="s">
        <v>209</v>
      </c>
      <c r="E198" s="48">
        <f>F198+G198+H198+I198</f>
        <v>69292.7</v>
      </c>
      <c r="F198" s="40">
        <f>F201</f>
        <v>16921.800000000003</v>
      </c>
      <c r="G198" s="40">
        <f t="shared" ref="G198:I198" si="89">G201</f>
        <v>17508.5</v>
      </c>
      <c r="H198" s="40">
        <f t="shared" si="89"/>
        <v>17431.2</v>
      </c>
      <c r="I198" s="40">
        <f t="shared" si="89"/>
        <v>17431.2</v>
      </c>
      <c r="J198" s="65"/>
      <c r="K198" s="67"/>
      <c r="L198" s="65"/>
      <c r="M198" s="65"/>
      <c r="N198" s="65"/>
      <c r="O198" s="65"/>
      <c r="P198" s="65"/>
      <c r="Q198" s="11"/>
    </row>
    <row r="199" spans="1:17" ht="29.25" customHeight="1" x14ac:dyDescent="0.25">
      <c r="A199" s="64"/>
      <c r="B199" s="64"/>
      <c r="C199" s="64"/>
      <c r="D199" s="39" t="s">
        <v>16</v>
      </c>
      <c r="E199" s="48">
        <f>F199+G199+H199+I199</f>
        <v>420.4</v>
      </c>
      <c r="F199" s="40">
        <f t="shared" ref="F199:I199" si="90">F202</f>
        <v>420.4</v>
      </c>
      <c r="G199" s="40">
        <f t="shared" si="90"/>
        <v>0</v>
      </c>
      <c r="H199" s="40">
        <f t="shared" si="90"/>
        <v>0</v>
      </c>
      <c r="I199" s="40">
        <f t="shared" si="90"/>
        <v>0</v>
      </c>
      <c r="J199" s="64"/>
      <c r="K199" s="68"/>
      <c r="L199" s="64"/>
      <c r="M199" s="64"/>
      <c r="N199" s="64"/>
      <c r="O199" s="64"/>
      <c r="P199" s="64"/>
      <c r="Q199" s="11"/>
    </row>
    <row r="200" spans="1:17" ht="15" customHeight="1" x14ac:dyDescent="0.25">
      <c r="A200" s="63" t="s">
        <v>98</v>
      </c>
      <c r="B200" s="63" t="s">
        <v>241</v>
      </c>
      <c r="C200" s="63" t="s">
        <v>49</v>
      </c>
      <c r="D200" s="39" t="s">
        <v>19</v>
      </c>
      <c r="E200" s="48">
        <f>E201+E202</f>
        <v>69713.099999999991</v>
      </c>
      <c r="F200" s="48">
        <f t="shared" ref="F200:I200" si="91">F201+F202</f>
        <v>17342.200000000004</v>
      </c>
      <c r="G200" s="48">
        <f t="shared" si="91"/>
        <v>17508.5</v>
      </c>
      <c r="H200" s="48">
        <f t="shared" si="91"/>
        <v>17431.2</v>
      </c>
      <c r="I200" s="48">
        <f t="shared" si="91"/>
        <v>17431.2</v>
      </c>
      <c r="J200" s="63" t="s">
        <v>99</v>
      </c>
      <c r="K200" s="63" t="s">
        <v>21</v>
      </c>
      <c r="L200" s="63">
        <v>83.67</v>
      </c>
      <c r="M200" s="63">
        <v>10</v>
      </c>
      <c r="N200" s="63">
        <v>10</v>
      </c>
      <c r="O200" s="63">
        <v>10</v>
      </c>
      <c r="P200" s="63">
        <v>10</v>
      </c>
      <c r="Q200" s="11"/>
    </row>
    <row r="201" spans="1:17" ht="42" customHeight="1" x14ac:dyDescent="0.25">
      <c r="A201" s="65"/>
      <c r="B201" s="65"/>
      <c r="C201" s="65"/>
      <c r="D201" s="39" t="s">
        <v>209</v>
      </c>
      <c r="E201" s="48">
        <f>F201+G201+H201+I201</f>
        <v>69292.7</v>
      </c>
      <c r="F201" s="40">
        <f>F204+F213</f>
        <v>16921.800000000003</v>
      </c>
      <c r="G201" s="40">
        <f>G204+G213</f>
        <v>17508.5</v>
      </c>
      <c r="H201" s="40">
        <f>H204+H213</f>
        <v>17431.2</v>
      </c>
      <c r="I201" s="40">
        <f>I204+I213</f>
        <v>17431.2</v>
      </c>
      <c r="J201" s="65"/>
      <c r="K201" s="65"/>
      <c r="L201" s="65"/>
      <c r="M201" s="65"/>
      <c r="N201" s="65"/>
      <c r="O201" s="65"/>
      <c r="P201" s="65"/>
      <c r="Q201" s="11"/>
    </row>
    <row r="202" spans="1:17" ht="45.75" customHeight="1" x14ac:dyDescent="0.25">
      <c r="A202" s="64"/>
      <c r="B202" s="64"/>
      <c r="C202" s="64"/>
      <c r="D202" s="39" t="s">
        <v>16</v>
      </c>
      <c r="E202" s="48">
        <f>F202+G202+H202+I202</f>
        <v>420.4</v>
      </c>
      <c r="F202" s="40">
        <f t="shared" ref="F202:I202" si="92">F205</f>
        <v>420.4</v>
      </c>
      <c r="G202" s="40">
        <f t="shared" si="92"/>
        <v>0</v>
      </c>
      <c r="H202" s="40">
        <f t="shared" si="92"/>
        <v>0</v>
      </c>
      <c r="I202" s="40">
        <f t="shared" si="92"/>
        <v>0</v>
      </c>
      <c r="J202" s="64"/>
      <c r="K202" s="64"/>
      <c r="L202" s="64"/>
      <c r="M202" s="64"/>
      <c r="N202" s="64"/>
      <c r="O202" s="64"/>
      <c r="P202" s="64"/>
      <c r="Q202" s="11"/>
    </row>
    <row r="203" spans="1:17" ht="15" customHeight="1" x14ac:dyDescent="0.25">
      <c r="A203" s="63" t="s">
        <v>321</v>
      </c>
      <c r="B203" s="63" t="s">
        <v>241</v>
      </c>
      <c r="C203" s="63" t="s">
        <v>49</v>
      </c>
      <c r="D203" s="39" t="s">
        <v>19</v>
      </c>
      <c r="E203" s="48">
        <f>E204+E205</f>
        <v>68759.799999999988</v>
      </c>
      <c r="F203" s="48">
        <f>F204+F205</f>
        <v>17024.800000000003</v>
      </c>
      <c r="G203" s="48">
        <f>G204+G205</f>
        <v>17245</v>
      </c>
      <c r="H203" s="48">
        <f>H204+H205</f>
        <v>17245</v>
      </c>
      <c r="I203" s="48">
        <f>I204+I205</f>
        <v>17245</v>
      </c>
      <c r="J203" s="63" t="s">
        <v>100</v>
      </c>
      <c r="K203" s="63" t="s">
        <v>21</v>
      </c>
      <c r="L203" s="63">
        <v>100</v>
      </c>
      <c r="M203" s="63">
        <v>100</v>
      </c>
      <c r="N203" s="63">
        <v>100</v>
      </c>
      <c r="O203" s="63">
        <v>100</v>
      </c>
      <c r="P203" s="63">
        <v>100</v>
      </c>
      <c r="Q203" s="11"/>
    </row>
    <row r="204" spans="1:17" ht="75" customHeight="1" x14ac:dyDescent="0.25">
      <c r="A204" s="65"/>
      <c r="B204" s="65"/>
      <c r="C204" s="65"/>
      <c r="D204" s="39" t="s">
        <v>209</v>
      </c>
      <c r="E204" s="48">
        <f>F204+G204+H204+I204</f>
        <v>68339.399999999994</v>
      </c>
      <c r="F204" s="40">
        <f>F207</f>
        <v>16604.400000000001</v>
      </c>
      <c r="G204" s="40">
        <f t="shared" ref="G204:I204" si="93">G207</f>
        <v>17245</v>
      </c>
      <c r="H204" s="40">
        <f t="shared" si="93"/>
        <v>17245</v>
      </c>
      <c r="I204" s="40">
        <f t="shared" si="93"/>
        <v>17245</v>
      </c>
      <c r="J204" s="65"/>
      <c r="K204" s="65"/>
      <c r="L204" s="65"/>
      <c r="M204" s="65"/>
      <c r="N204" s="65"/>
      <c r="O204" s="65"/>
      <c r="P204" s="65"/>
      <c r="Q204" s="11"/>
    </row>
    <row r="205" spans="1:17" ht="38.25" customHeight="1" x14ac:dyDescent="0.25">
      <c r="A205" s="64"/>
      <c r="B205" s="64"/>
      <c r="C205" s="64"/>
      <c r="D205" s="39" t="s">
        <v>16</v>
      </c>
      <c r="E205" s="48">
        <f>F205+G205+H205+I205</f>
        <v>420.4</v>
      </c>
      <c r="F205" s="40">
        <f>F208</f>
        <v>420.4</v>
      </c>
      <c r="G205" s="40">
        <f t="shared" ref="G205:I205" si="94">G208</f>
        <v>0</v>
      </c>
      <c r="H205" s="40">
        <f t="shared" si="94"/>
        <v>0</v>
      </c>
      <c r="I205" s="40">
        <f t="shared" si="94"/>
        <v>0</v>
      </c>
      <c r="J205" s="64"/>
      <c r="K205" s="64"/>
      <c r="L205" s="64"/>
      <c r="M205" s="64"/>
      <c r="N205" s="64"/>
      <c r="O205" s="64"/>
      <c r="P205" s="64"/>
      <c r="Q205" s="11"/>
    </row>
    <row r="206" spans="1:17" ht="38.25" customHeight="1" x14ac:dyDescent="0.25">
      <c r="A206" s="63" t="s">
        <v>101</v>
      </c>
      <c r="B206" s="42" t="s">
        <v>241</v>
      </c>
      <c r="C206" s="63" t="s">
        <v>49</v>
      </c>
      <c r="D206" s="39" t="s">
        <v>19</v>
      </c>
      <c r="E206" s="48">
        <f t="shared" ref="E206:G206" si="95">E207+E208</f>
        <v>68759.799999999988</v>
      </c>
      <c r="F206" s="48">
        <f t="shared" si="95"/>
        <v>17024.800000000003</v>
      </c>
      <c r="G206" s="48">
        <f t="shared" si="95"/>
        <v>17245</v>
      </c>
      <c r="H206" s="48">
        <f>H207+H208</f>
        <v>17245</v>
      </c>
      <c r="I206" s="48">
        <f t="shared" ref="I206" si="96">I207+I208</f>
        <v>17245</v>
      </c>
      <c r="J206" s="63" t="s">
        <v>102</v>
      </c>
      <c r="K206" s="63" t="s">
        <v>34</v>
      </c>
      <c r="L206" s="63">
        <v>1008</v>
      </c>
      <c r="M206" s="63">
        <v>771</v>
      </c>
      <c r="N206" s="63">
        <v>771</v>
      </c>
      <c r="O206" s="63">
        <v>771</v>
      </c>
      <c r="P206" s="63">
        <v>771</v>
      </c>
      <c r="Q206" s="11"/>
    </row>
    <row r="207" spans="1:17" ht="42.75" customHeight="1" x14ac:dyDescent="0.25">
      <c r="A207" s="65"/>
      <c r="B207" s="41"/>
      <c r="C207" s="85"/>
      <c r="D207" s="39" t="s">
        <v>209</v>
      </c>
      <c r="E207" s="48">
        <f>F207+G207+H207+I207</f>
        <v>68339.399999999994</v>
      </c>
      <c r="F207" s="40">
        <f>F210+F212</f>
        <v>16604.400000000001</v>
      </c>
      <c r="G207" s="40">
        <f t="shared" ref="G207:H207" si="97">G210+G212</f>
        <v>17245</v>
      </c>
      <c r="H207" s="40">
        <f t="shared" si="97"/>
        <v>17245</v>
      </c>
      <c r="I207" s="40">
        <f>I210+I212</f>
        <v>17245</v>
      </c>
      <c r="J207" s="65"/>
      <c r="K207" s="65"/>
      <c r="L207" s="65"/>
      <c r="M207" s="65"/>
      <c r="N207" s="65"/>
      <c r="O207" s="65"/>
      <c r="P207" s="65"/>
      <c r="Q207" s="11"/>
    </row>
    <row r="208" spans="1:17" ht="31.5" customHeight="1" x14ac:dyDescent="0.25">
      <c r="A208" s="64"/>
      <c r="B208" s="45"/>
      <c r="C208" s="84"/>
      <c r="D208" s="45" t="s">
        <v>16</v>
      </c>
      <c r="E208" s="48">
        <f>F208+G208+H208+I208</f>
        <v>420.4</v>
      </c>
      <c r="F208" s="40">
        <f>F211</f>
        <v>420.4</v>
      </c>
      <c r="G208" s="40">
        <f>G211</f>
        <v>0</v>
      </c>
      <c r="H208" s="40">
        <f>H211</f>
        <v>0</v>
      </c>
      <c r="I208" s="40">
        <f>I211</f>
        <v>0</v>
      </c>
      <c r="J208" s="65"/>
      <c r="K208" s="65"/>
      <c r="L208" s="65"/>
      <c r="M208" s="65"/>
      <c r="N208" s="65"/>
      <c r="O208" s="65"/>
      <c r="P208" s="65"/>
      <c r="Q208" s="11"/>
    </row>
    <row r="209" spans="1:17" ht="19.5" customHeight="1" x14ac:dyDescent="0.25">
      <c r="A209" s="63" t="s">
        <v>237</v>
      </c>
      <c r="B209" s="63" t="s">
        <v>241</v>
      </c>
      <c r="C209" s="63" t="s">
        <v>49</v>
      </c>
      <c r="D209" s="39" t="s">
        <v>19</v>
      </c>
      <c r="E209" s="48">
        <f>E210+E211</f>
        <v>49690.400000000001</v>
      </c>
      <c r="F209" s="48">
        <f>F210+F211</f>
        <v>11711.9</v>
      </c>
      <c r="G209" s="48">
        <f t="shared" ref="G209:I209" si="98">G210+G211</f>
        <v>12659.5</v>
      </c>
      <c r="H209" s="48">
        <f t="shared" si="98"/>
        <v>12659.5</v>
      </c>
      <c r="I209" s="48">
        <f t="shared" si="98"/>
        <v>12659.5</v>
      </c>
      <c r="J209" s="65"/>
      <c r="K209" s="65"/>
      <c r="L209" s="65"/>
      <c r="M209" s="65"/>
      <c r="N209" s="65"/>
      <c r="O209" s="65"/>
      <c r="P209" s="65"/>
      <c r="Q209" s="11"/>
    </row>
    <row r="210" spans="1:17" ht="46.5" customHeight="1" x14ac:dyDescent="0.25">
      <c r="A210" s="65"/>
      <c r="B210" s="65"/>
      <c r="C210" s="65"/>
      <c r="D210" s="39" t="s">
        <v>209</v>
      </c>
      <c r="E210" s="48">
        <f>F210+G210+H210+I210</f>
        <v>49270</v>
      </c>
      <c r="F210" s="40">
        <f>10142.2+1149.3</f>
        <v>11291.5</v>
      </c>
      <c r="G210" s="40">
        <v>12659.5</v>
      </c>
      <c r="H210" s="40">
        <v>12659.5</v>
      </c>
      <c r="I210" s="40">
        <v>12659.5</v>
      </c>
      <c r="J210" s="65"/>
      <c r="K210" s="65"/>
      <c r="L210" s="65"/>
      <c r="M210" s="65"/>
      <c r="N210" s="65"/>
      <c r="O210" s="65"/>
      <c r="P210" s="65"/>
      <c r="Q210" s="11"/>
    </row>
    <row r="211" spans="1:17" ht="31.5" customHeight="1" x14ac:dyDescent="0.25">
      <c r="A211" s="84"/>
      <c r="B211" s="64"/>
      <c r="C211" s="64"/>
      <c r="D211" s="45" t="s">
        <v>16</v>
      </c>
      <c r="E211" s="48">
        <f>F211+G211+H211+I211</f>
        <v>420.4</v>
      </c>
      <c r="F211" s="40">
        <v>420.4</v>
      </c>
      <c r="G211" s="40">
        <v>0</v>
      </c>
      <c r="H211" s="40">
        <v>0</v>
      </c>
      <c r="I211" s="40">
        <v>0</v>
      </c>
      <c r="J211" s="65"/>
      <c r="K211" s="65"/>
      <c r="L211" s="65"/>
      <c r="M211" s="65"/>
      <c r="N211" s="65"/>
      <c r="O211" s="65"/>
      <c r="P211" s="65"/>
      <c r="Q211" s="11"/>
    </row>
    <row r="212" spans="1:17" ht="53.25" customHeight="1" x14ac:dyDescent="0.25">
      <c r="A212" s="39" t="s">
        <v>238</v>
      </c>
      <c r="B212" s="45" t="s">
        <v>241</v>
      </c>
      <c r="C212" s="45" t="s">
        <v>49</v>
      </c>
      <c r="D212" s="39" t="s">
        <v>209</v>
      </c>
      <c r="E212" s="48">
        <f>F212+G212+H212+I212</f>
        <v>19069.400000000001</v>
      </c>
      <c r="F212" s="40">
        <f>16604.4-11291.5</f>
        <v>5312.9000000000015</v>
      </c>
      <c r="G212" s="40">
        <f>17245-12659.5</f>
        <v>4585.5</v>
      </c>
      <c r="H212" s="40">
        <f>17245-12659.5</f>
        <v>4585.5</v>
      </c>
      <c r="I212" s="40">
        <f>17245-12659.5</f>
        <v>4585.5</v>
      </c>
      <c r="J212" s="65"/>
      <c r="K212" s="65"/>
      <c r="L212" s="65"/>
      <c r="M212" s="65"/>
      <c r="N212" s="65"/>
      <c r="O212" s="65"/>
      <c r="P212" s="65"/>
      <c r="Q212" s="11"/>
    </row>
    <row r="213" spans="1:17" ht="72" customHeight="1" x14ac:dyDescent="0.25">
      <c r="A213" s="39" t="s">
        <v>322</v>
      </c>
      <c r="B213" s="42" t="s">
        <v>241</v>
      </c>
      <c r="C213" s="39" t="s">
        <v>49</v>
      </c>
      <c r="D213" s="39" t="s">
        <v>36</v>
      </c>
      <c r="E213" s="48">
        <f>F213+G213+H213+I213</f>
        <v>953.3</v>
      </c>
      <c r="F213" s="40">
        <f>F214+F217+F218+F219</f>
        <v>317.39999999999998</v>
      </c>
      <c r="G213" s="40">
        <f>G214+G217+G218+G219</f>
        <v>263.5</v>
      </c>
      <c r="H213" s="40">
        <f>H214+H217+H218+H219</f>
        <v>186.2</v>
      </c>
      <c r="I213" s="40">
        <f>I214+I217+I218+I219</f>
        <v>186.2</v>
      </c>
      <c r="J213" s="39" t="s">
        <v>356</v>
      </c>
      <c r="K213" s="39" t="s">
        <v>103</v>
      </c>
      <c r="L213" s="39">
        <v>2</v>
      </c>
      <c r="M213" s="39">
        <v>1</v>
      </c>
      <c r="N213" s="39">
        <v>1</v>
      </c>
      <c r="O213" s="39">
        <v>1</v>
      </c>
      <c r="P213" s="39">
        <v>1</v>
      </c>
      <c r="Q213" s="11"/>
    </row>
    <row r="214" spans="1:17" ht="87.75" customHeight="1" x14ac:dyDescent="0.25">
      <c r="A214" s="39" t="s">
        <v>104</v>
      </c>
      <c r="B214" s="42" t="s">
        <v>241</v>
      </c>
      <c r="C214" s="39" t="s">
        <v>49</v>
      </c>
      <c r="D214" s="39" t="s">
        <v>209</v>
      </c>
      <c r="E214" s="48">
        <f t="shared" ref="E214:E219" si="99">F214+G214+H214+I214</f>
        <v>576.9</v>
      </c>
      <c r="F214" s="48">
        <f>53.5+50+63.7+2.6+8</f>
        <v>177.79999999999998</v>
      </c>
      <c r="G214" s="48">
        <v>145.5</v>
      </c>
      <c r="H214" s="48">
        <v>126.8</v>
      </c>
      <c r="I214" s="48">
        <v>126.8</v>
      </c>
      <c r="J214" s="39" t="s">
        <v>355</v>
      </c>
      <c r="K214" s="39" t="s">
        <v>103</v>
      </c>
      <c r="L214" s="39">
        <v>2</v>
      </c>
      <c r="M214" s="39">
        <v>1</v>
      </c>
      <c r="N214" s="39">
        <v>1</v>
      </c>
      <c r="O214" s="39">
        <v>1</v>
      </c>
      <c r="P214" s="39">
        <v>1</v>
      </c>
      <c r="Q214" s="11"/>
    </row>
    <row r="215" spans="1:17" ht="89.25" hidden="1" customHeight="1" x14ac:dyDescent="0.25">
      <c r="A215" s="39" t="s">
        <v>105</v>
      </c>
      <c r="B215" s="42" t="s">
        <v>30</v>
      </c>
      <c r="C215" s="39" t="s">
        <v>49</v>
      </c>
      <c r="D215" s="39" t="s">
        <v>36</v>
      </c>
      <c r="E215" s="48">
        <f t="shared" si="99"/>
        <v>0</v>
      </c>
      <c r="F215" s="48"/>
      <c r="G215" s="48"/>
      <c r="H215" s="48"/>
      <c r="I215" s="48"/>
      <c r="J215" s="39" t="s">
        <v>106</v>
      </c>
      <c r="K215" s="39" t="s">
        <v>103</v>
      </c>
      <c r="L215" s="39">
        <v>0</v>
      </c>
      <c r="M215" s="39">
        <v>0</v>
      </c>
      <c r="N215" s="39"/>
      <c r="O215" s="39">
        <v>1</v>
      </c>
      <c r="P215" s="39">
        <v>1</v>
      </c>
      <c r="Q215" s="11"/>
    </row>
    <row r="216" spans="1:17" ht="63.75" hidden="1" customHeight="1" x14ac:dyDescent="0.25">
      <c r="A216" s="39" t="s">
        <v>107</v>
      </c>
      <c r="B216" s="42" t="s">
        <v>66</v>
      </c>
      <c r="C216" s="39" t="s">
        <v>49</v>
      </c>
      <c r="D216" s="39" t="s">
        <v>36</v>
      </c>
      <c r="E216" s="48">
        <f t="shared" si="99"/>
        <v>0</v>
      </c>
      <c r="F216" s="48"/>
      <c r="G216" s="48"/>
      <c r="H216" s="48"/>
      <c r="I216" s="48"/>
      <c r="J216" s="39" t="s">
        <v>108</v>
      </c>
      <c r="K216" s="39" t="s">
        <v>103</v>
      </c>
      <c r="L216" s="39">
        <v>0</v>
      </c>
      <c r="M216" s="39">
        <v>0</v>
      </c>
      <c r="N216" s="39"/>
      <c r="O216" s="39">
        <v>2</v>
      </c>
      <c r="P216" s="39">
        <v>2</v>
      </c>
      <c r="Q216" s="11"/>
    </row>
    <row r="217" spans="1:17" ht="103.5" customHeight="1" x14ac:dyDescent="0.25">
      <c r="A217" s="39" t="s">
        <v>323</v>
      </c>
      <c r="B217" s="42" t="s">
        <v>241</v>
      </c>
      <c r="C217" s="39" t="s">
        <v>49</v>
      </c>
      <c r="D217" s="39" t="s">
        <v>209</v>
      </c>
      <c r="E217" s="48">
        <f t="shared" si="99"/>
        <v>143.9</v>
      </c>
      <c r="F217" s="48">
        <f>50+5</f>
        <v>55</v>
      </c>
      <c r="G217" s="48">
        <v>37.299999999999997</v>
      </c>
      <c r="H217" s="48">
        <v>25.8</v>
      </c>
      <c r="I217" s="48">
        <v>25.8</v>
      </c>
      <c r="J217" s="39" t="s">
        <v>109</v>
      </c>
      <c r="K217" s="39" t="s">
        <v>103</v>
      </c>
      <c r="L217" s="39">
        <v>2</v>
      </c>
      <c r="M217" s="39">
        <v>1</v>
      </c>
      <c r="N217" s="39">
        <v>1</v>
      </c>
      <c r="O217" s="39">
        <v>1</v>
      </c>
      <c r="P217" s="39">
        <v>1</v>
      </c>
      <c r="Q217" s="11"/>
    </row>
    <row r="218" spans="1:17" ht="77.25" customHeight="1" x14ac:dyDescent="0.25">
      <c r="A218" s="39" t="s">
        <v>324</v>
      </c>
      <c r="B218" s="42" t="s">
        <v>241</v>
      </c>
      <c r="C218" s="39" t="s">
        <v>49</v>
      </c>
      <c r="D218" s="39" t="s">
        <v>209</v>
      </c>
      <c r="E218" s="48">
        <f t="shared" si="99"/>
        <v>108.6</v>
      </c>
      <c r="F218" s="48">
        <v>32.799999999999997</v>
      </c>
      <c r="G218" s="48">
        <v>50.4</v>
      </c>
      <c r="H218" s="48">
        <v>12.7</v>
      </c>
      <c r="I218" s="48">
        <v>12.7</v>
      </c>
      <c r="J218" s="39" t="s">
        <v>110</v>
      </c>
      <c r="K218" s="39" t="s">
        <v>103</v>
      </c>
      <c r="L218" s="39">
        <v>2</v>
      </c>
      <c r="M218" s="39">
        <v>1</v>
      </c>
      <c r="N218" s="39">
        <v>1</v>
      </c>
      <c r="O218" s="39">
        <v>1</v>
      </c>
      <c r="P218" s="39">
        <v>1</v>
      </c>
      <c r="Q218" s="11"/>
    </row>
    <row r="219" spans="1:17" ht="75.75" customHeight="1" x14ac:dyDescent="0.25">
      <c r="A219" s="39" t="s">
        <v>325</v>
      </c>
      <c r="B219" s="42" t="s">
        <v>241</v>
      </c>
      <c r="C219" s="39" t="s">
        <v>49</v>
      </c>
      <c r="D219" s="39" t="s">
        <v>209</v>
      </c>
      <c r="E219" s="48">
        <f t="shared" si="99"/>
        <v>123.9</v>
      </c>
      <c r="F219" s="48">
        <v>51.8</v>
      </c>
      <c r="G219" s="48">
        <v>30.3</v>
      </c>
      <c r="H219" s="48">
        <v>20.9</v>
      </c>
      <c r="I219" s="56">
        <v>20.9</v>
      </c>
      <c r="J219" s="57" t="s">
        <v>111</v>
      </c>
      <c r="K219" s="39" t="s">
        <v>26</v>
      </c>
      <c r="L219" s="39">
        <v>2</v>
      </c>
      <c r="M219" s="39">
        <v>1</v>
      </c>
      <c r="N219" s="39">
        <v>1</v>
      </c>
      <c r="O219" s="39">
        <v>1</v>
      </c>
      <c r="P219" s="39">
        <v>1</v>
      </c>
      <c r="Q219" s="16"/>
    </row>
    <row r="220" spans="1:17" s="13" customFormat="1" ht="14.25" customHeight="1" x14ac:dyDescent="0.2">
      <c r="A220" s="63" t="s">
        <v>291</v>
      </c>
      <c r="B220" s="42"/>
      <c r="C220" s="63" t="s">
        <v>261</v>
      </c>
      <c r="D220" s="39" t="s">
        <v>19</v>
      </c>
      <c r="E220" s="48">
        <f t="shared" ref="E220:I220" si="100">E221+E222</f>
        <v>51850.400000000001</v>
      </c>
      <c r="F220" s="48">
        <f t="shared" si="100"/>
        <v>14228.900000000001</v>
      </c>
      <c r="G220" s="48">
        <f t="shared" si="100"/>
        <v>13937.599999999999</v>
      </c>
      <c r="H220" s="48">
        <f t="shared" si="100"/>
        <v>12784</v>
      </c>
      <c r="I220" s="48">
        <f t="shared" si="100"/>
        <v>10899.900000000001</v>
      </c>
      <c r="J220" s="77"/>
      <c r="K220" s="63"/>
      <c r="L220" s="63"/>
      <c r="M220" s="63"/>
      <c r="N220" s="63"/>
      <c r="O220" s="63"/>
      <c r="P220" s="63"/>
      <c r="Q220" s="12"/>
    </row>
    <row r="221" spans="1:17" s="13" customFormat="1" ht="41.25" customHeight="1" x14ac:dyDescent="0.2">
      <c r="A221" s="65"/>
      <c r="B221" s="41" t="s">
        <v>241</v>
      </c>
      <c r="C221" s="65"/>
      <c r="D221" s="39" t="s">
        <v>266</v>
      </c>
      <c r="E221" s="48">
        <f>F221+G221+H221+I221</f>
        <v>6704.4000000000005</v>
      </c>
      <c r="F221" s="40">
        <f>F224</f>
        <v>2746.7000000000003</v>
      </c>
      <c r="G221" s="40">
        <f t="shared" ref="F221:I222" si="101">G224</f>
        <v>1531</v>
      </c>
      <c r="H221" s="40">
        <f t="shared" si="101"/>
        <v>1196</v>
      </c>
      <c r="I221" s="40">
        <f t="shared" si="101"/>
        <v>1230.7</v>
      </c>
      <c r="J221" s="78"/>
      <c r="K221" s="65"/>
      <c r="L221" s="65"/>
      <c r="M221" s="65"/>
      <c r="N221" s="65"/>
      <c r="O221" s="65"/>
      <c r="P221" s="65"/>
      <c r="Q221" s="12"/>
    </row>
    <row r="222" spans="1:17" s="13" customFormat="1" ht="36.75" customHeight="1" x14ac:dyDescent="0.2">
      <c r="A222" s="64"/>
      <c r="B222" s="45"/>
      <c r="C222" s="64"/>
      <c r="D222" s="39" t="s">
        <v>265</v>
      </c>
      <c r="E222" s="48">
        <f>F222+G222+H222+I222</f>
        <v>45146</v>
      </c>
      <c r="F222" s="40">
        <f t="shared" si="101"/>
        <v>11482.2</v>
      </c>
      <c r="G222" s="40">
        <f t="shared" si="101"/>
        <v>12406.599999999999</v>
      </c>
      <c r="H222" s="40">
        <f t="shared" si="101"/>
        <v>11588</v>
      </c>
      <c r="I222" s="40">
        <f t="shared" si="101"/>
        <v>9669.2000000000007</v>
      </c>
      <c r="J222" s="83"/>
      <c r="K222" s="64"/>
      <c r="L222" s="64"/>
      <c r="M222" s="64"/>
      <c r="N222" s="64"/>
      <c r="O222" s="64"/>
      <c r="P222" s="64"/>
      <c r="Q222" s="12"/>
    </row>
    <row r="223" spans="1:17" ht="15" customHeight="1" x14ac:dyDescent="0.25">
      <c r="A223" s="63" t="s">
        <v>113</v>
      </c>
      <c r="B223" s="63" t="s">
        <v>241</v>
      </c>
      <c r="C223" s="63" t="s">
        <v>262</v>
      </c>
      <c r="D223" s="39" t="s">
        <v>19</v>
      </c>
      <c r="E223" s="48">
        <f t="shared" ref="E223:I223" si="102">E224+E225</f>
        <v>51850.400000000001</v>
      </c>
      <c r="F223" s="48">
        <f t="shared" si="102"/>
        <v>14228.900000000001</v>
      </c>
      <c r="G223" s="48">
        <f t="shared" si="102"/>
        <v>13937.599999999999</v>
      </c>
      <c r="H223" s="48">
        <f t="shared" si="102"/>
        <v>12784</v>
      </c>
      <c r="I223" s="48">
        <f t="shared" si="102"/>
        <v>10899.900000000001</v>
      </c>
      <c r="J223" s="63" t="s">
        <v>114</v>
      </c>
      <c r="K223" s="63" t="s">
        <v>21</v>
      </c>
      <c r="L223" s="63">
        <v>100</v>
      </c>
      <c r="M223" s="63">
        <v>100</v>
      </c>
      <c r="N223" s="63">
        <v>100</v>
      </c>
      <c r="O223" s="63">
        <v>100</v>
      </c>
      <c r="P223" s="63">
        <v>100</v>
      </c>
      <c r="Q223" s="11"/>
    </row>
    <row r="224" spans="1:17" ht="42.75" customHeight="1" x14ac:dyDescent="0.25">
      <c r="A224" s="65"/>
      <c r="B224" s="65"/>
      <c r="C224" s="65"/>
      <c r="D224" s="39" t="s">
        <v>269</v>
      </c>
      <c r="E224" s="48">
        <f>F224+G224+H224+I224</f>
        <v>6704.4000000000005</v>
      </c>
      <c r="F224" s="40">
        <f>F227</f>
        <v>2746.7000000000003</v>
      </c>
      <c r="G224" s="40">
        <f t="shared" ref="F224:I225" si="103">G227</f>
        <v>1531</v>
      </c>
      <c r="H224" s="40">
        <f t="shared" si="103"/>
        <v>1196</v>
      </c>
      <c r="I224" s="40">
        <f t="shared" si="103"/>
        <v>1230.7</v>
      </c>
      <c r="J224" s="65"/>
      <c r="K224" s="65"/>
      <c r="L224" s="65"/>
      <c r="M224" s="65"/>
      <c r="N224" s="65"/>
      <c r="O224" s="65"/>
      <c r="P224" s="65"/>
      <c r="Q224" s="11"/>
    </row>
    <row r="225" spans="1:17" ht="70.5" customHeight="1" x14ac:dyDescent="0.25">
      <c r="A225" s="64"/>
      <c r="B225" s="64"/>
      <c r="C225" s="64"/>
      <c r="D225" s="39" t="s">
        <v>16</v>
      </c>
      <c r="E225" s="48">
        <f>F225+G225+H225+I225</f>
        <v>45146</v>
      </c>
      <c r="F225" s="40">
        <f t="shared" si="103"/>
        <v>11482.2</v>
      </c>
      <c r="G225" s="40">
        <f t="shared" si="103"/>
        <v>12406.599999999999</v>
      </c>
      <c r="H225" s="40">
        <f t="shared" si="103"/>
        <v>11588</v>
      </c>
      <c r="I225" s="40">
        <f t="shared" si="103"/>
        <v>9669.2000000000007</v>
      </c>
      <c r="J225" s="64"/>
      <c r="K225" s="64"/>
      <c r="L225" s="64"/>
      <c r="M225" s="64"/>
      <c r="N225" s="64"/>
      <c r="O225" s="64"/>
      <c r="P225" s="64"/>
      <c r="Q225" s="11"/>
    </row>
    <row r="226" spans="1:17" ht="15" customHeight="1" x14ac:dyDescent="0.25">
      <c r="A226" s="63" t="s">
        <v>326</v>
      </c>
      <c r="B226" s="42" t="s">
        <v>241</v>
      </c>
      <c r="C226" s="63" t="s">
        <v>261</v>
      </c>
      <c r="D226" s="39" t="s">
        <v>19</v>
      </c>
      <c r="E226" s="48">
        <f t="shared" ref="E226:I226" si="104">E227+E228</f>
        <v>51850.400000000001</v>
      </c>
      <c r="F226" s="48">
        <f t="shared" si="104"/>
        <v>14228.900000000001</v>
      </c>
      <c r="G226" s="48">
        <f t="shared" si="104"/>
        <v>13937.599999999999</v>
      </c>
      <c r="H226" s="48">
        <f t="shared" si="104"/>
        <v>12784</v>
      </c>
      <c r="I226" s="48">
        <f t="shared" si="104"/>
        <v>10899.900000000001</v>
      </c>
      <c r="J226" s="63" t="s">
        <v>115</v>
      </c>
      <c r="K226" s="63" t="s">
        <v>21</v>
      </c>
      <c r="L226" s="63">
        <v>100</v>
      </c>
      <c r="M226" s="63">
        <v>100</v>
      </c>
      <c r="N226" s="63">
        <v>100</v>
      </c>
      <c r="O226" s="63">
        <v>100</v>
      </c>
      <c r="P226" s="63">
        <v>100</v>
      </c>
      <c r="Q226" s="11"/>
    </row>
    <row r="227" spans="1:17" ht="44.25" customHeight="1" x14ac:dyDescent="0.25">
      <c r="A227" s="65"/>
      <c r="B227" s="41"/>
      <c r="C227" s="65"/>
      <c r="D227" s="39" t="s">
        <v>266</v>
      </c>
      <c r="E227" s="48">
        <f>F227+G227+H227+I227</f>
        <v>6704.4000000000005</v>
      </c>
      <c r="F227" s="40">
        <f>F230</f>
        <v>2746.7000000000003</v>
      </c>
      <c r="G227" s="40">
        <f t="shared" ref="G227:I228" si="105">G230</f>
        <v>1531</v>
      </c>
      <c r="H227" s="40">
        <f t="shared" si="105"/>
        <v>1196</v>
      </c>
      <c r="I227" s="40">
        <f t="shared" si="105"/>
        <v>1230.7</v>
      </c>
      <c r="J227" s="65"/>
      <c r="K227" s="65"/>
      <c r="L227" s="65"/>
      <c r="M227" s="65"/>
      <c r="N227" s="65"/>
      <c r="O227" s="65"/>
      <c r="P227" s="65"/>
      <c r="Q227" s="11"/>
    </row>
    <row r="228" spans="1:17" ht="42.75" customHeight="1" x14ac:dyDescent="0.25">
      <c r="A228" s="64"/>
      <c r="B228" s="45"/>
      <c r="C228" s="64"/>
      <c r="D228" s="39" t="s">
        <v>265</v>
      </c>
      <c r="E228" s="48">
        <f>F228+G228+H228+I228</f>
        <v>45146</v>
      </c>
      <c r="F228" s="40">
        <f>F231</f>
        <v>11482.2</v>
      </c>
      <c r="G228" s="40">
        <f t="shared" si="105"/>
        <v>12406.599999999999</v>
      </c>
      <c r="H228" s="40">
        <f t="shared" si="105"/>
        <v>11588</v>
      </c>
      <c r="I228" s="40">
        <f t="shared" si="105"/>
        <v>9669.2000000000007</v>
      </c>
      <c r="J228" s="64"/>
      <c r="K228" s="64"/>
      <c r="L228" s="64"/>
      <c r="M228" s="64"/>
      <c r="N228" s="64"/>
      <c r="O228" s="64"/>
      <c r="P228" s="64"/>
      <c r="Q228" s="11"/>
    </row>
    <row r="229" spans="1:17" ht="15" customHeight="1" x14ac:dyDescent="0.25">
      <c r="A229" s="63" t="s">
        <v>116</v>
      </c>
      <c r="B229" s="42"/>
      <c r="C229" s="63" t="s">
        <v>261</v>
      </c>
      <c r="D229" s="39" t="s">
        <v>19</v>
      </c>
      <c r="E229" s="40">
        <f t="shared" ref="E229:I229" si="106">E230+E231</f>
        <v>51850.400000000001</v>
      </c>
      <c r="F229" s="40">
        <f t="shared" si="106"/>
        <v>14228.900000000001</v>
      </c>
      <c r="G229" s="40">
        <f t="shared" si="106"/>
        <v>13937.599999999999</v>
      </c>
      <c r="H229" s="40">
        <f t="shared" si="106"/>
        <v>12784</v>
      </c>
      <c r="I229" s="40">
        <f t="shared" si="106"/>
        <v>10899.900000000001</v>
      </c>
      <c r="J229" s="63" t="s">
        <v>117</v>
      </c>
      <c r="K229" s="63" t="s">
        <v>38</v>
      </c>
      <c r="L229" s="63">
        <v>3</v>
      </c>
      <c r="M229" s="63">
        <v>3</v>
      </c>
      <c r="N229" s="63">
        <v>3</v>
      </c>
      <c r="O229" s="63">
        <v>3</v>
      </c>
      <c r="P229" s="63">
        <v>3</v>
      </c>
      <c r="Q229" s="11"/>
    </row>
    <row r="230" spans="1:17" ht="48" customHeight="1" x14ac:dyDescent="0.25">
      <c r="A230" s="65"/>
      <c r="B230" s="41" t="s">
        <v>241</v>
      </c>
      <c r="C230" s="65"/>
      <c r="D230" s="39" t="s">
        <v>269</v>
      </c>
      <c r="E230" s="48">
        <f>F230+G230+H230+I230</f>
        <v>6704.4000000000005</v>
      </c>
      <c r="F230" s="40">
        <f>F233+F255</f>
        <v>2746.7000000000003</v>
      </c>
      <c r="G230" s="40">
        <f t="shared" ref="G230:I230" si="107">G233+G255</f>
        <v>1531</v>
      </c>
      <c r="H230" s="40">
        <f t="shared" si="107"/>
        <v>1196</v>
      </c>
      <c r="I230" s="40">
        <f t="shared" si="107"/>
        <v>1230.7</v>
      </c>
      <c r="J230" s="65"/>
      <c r="K230" s="65"/>
      <c r="L230" s="65"/>
      <c r="M230" s="65"/>
      <c r="N230" s="65"/>
      <c r="O230" s="65"/>
      <c r="P230" s="65"/>
      <c r="Q230" s="11"/>
    </row>
    <row r="231" spans="1:17" ht="44.25" customHeight="1" x14ac:dyDescent="0.25">
      <c r="A231" s="64"/>
      <c r="B231" s="45"/>
      <c r="C231" s="64"/>
      <c r="D231" s="39" t="s">
        <v>60</v>
      </c>
      <c r="E231" s="48">
        <f>F231+G231+H231+I231</f>
        <v>45146</v>
      </c>
      <c r="F231" s="40">
        <f>F234</f>
        <v>11482.2</v>
      </c>
      <c r="G231" s="40">
        <f t="shared" ref="G231:I231" si="108">G234</f>
        <v>12406.599999999999</v>
      </c>
      <c r="H231" s="40">
        <f t="shared" si="108"/>
        <v>11588</v>
      </c>
      <c r="I231" s="40">
        <f t="shared" si="108"/>
        <v>9669.2000000000007</v>
      </c>
      <c r="J231" s="64"/>
      <c r="K231" s="64"/>
      <c r="L231" s="64"/>
      <c r="M231" s="64"/>
      <c r="N231" s="64"/>
      <c r="O231" s="64"/>
      <c r="P231" s="64"/>
      <c r="Q231" s="11"/>
    </row>
    <row r="232" spans="1:17" ht="15" customHeight="1" x14ac:dyDescent="0.25">
      <c r="A232" s="63" t="s">
        <v>180</v>
      </c>
      <c r="B232" s="42"/>
      <c r="C232" s="63" t="s">
        <v>261</v>
      </c>
      <c r="D232" s="39" t="s">
        <v>19</v>
      </c>
      <c r="E232" s="40">
        <f>E233+E234</f>
        <v>49081.5</v>
      </c>
      <c r="F232" s="40">
        <f>F233+F234</f>
        <v>13645.900000000001</v>
      </c>
      <c r="G232" s="40">
        <f>G233+G234</f>
        <v>13059.599999999999</v>
      </c>
      <c r="H232" s="40">
        <f>H233+H234</f>
        <v>12197.9</v>
      </c>
      <c r="I232" s="40">
        <f>I233+I234</f>
        <v>10178.1</v>
      </c>
      <c r="J232" s="63" t="s">
        <v>354</v>
      </c>
      <c r="K232" s="63" t="s">
        <v>38</v>
      </c>
      <c r="L232" s="63">
        <v>3</v>
      </c>
      <c r="M232" s="63">
        <v>40</v>
      </c>
      <c r="N232" s="63">
        <v>39</v>
      </c>
      <c r="O232" s="63">
        <v>39</v>
      </c>
      <c r="P232" s="63">
        <v>39</v>
      </c>
      <c r="Q232" s="11"/>
    </row>
    <row r="233" spans="1:17" ht="44.25" customHeight="1" x14ac:dyDescent="0.25">
      <c r="A233" s="65"/>
      <c r="B233" s="41" t="s">
        <v>241</v>
      </c>
      <c r="C233" s="65"/>
      <c r="D233" s="39" t="s">
        <v>274</v>
      </c>
      <c r="E233" s="48">
        <f>F233+G233+H233+I233</f>
        <v>3935.5000000000005</v>
      </c>
      <c r="F233" s="40">
        <f>597.9-22.6+1387.4-394.4+595.4</f>
        <v>2163.7000000000003</v>
      </c>
      <c r="G233" s="40">
        <f>816.8-163.8</f>
        <v>653</v>
      </c>
      <c r="H233" s="40">
        <f>748.4-138.5</f>
        <v>609.9</v>
      </c>
      <c r="I233" s="40">
        <f>612.6-103.7</f>
        <v>508.90000000000003</v>
      </c>
      <c r="J233" s="65"/>
      <c r="K233" s="65"/>
      <c r="L233" s="65"/>
      <c r="M233" s="65"/>
      <c r="N233" s="65"/>
      <c r="O233" s="65"/>
      <c r="P233" s="65"/>
      <c r="Q233" s="11"/>
    </row>
    <row r="234" spans="1:17" ht="31.5" customHeight="1" x14ac:dyDescent="0.25">
      <c r="A234" s="64"/>
      <c r="B234" s="45"/>
      <c r="C234" s="64"/>
      <c r="D234" s="39" t="s">
        <v>265</v>
      </c>
      <c r="E234" s="48">
        <f>F234+G234+H234+I234</f>
        <v>45146</v>
      </c>
      <c r="F234" s="40">
        <f>10931.1+551.1</f>
        <v>11482.2</v>
      </c>
      <c r="G234" s="40">
        <f>15519.8-3113.2</f>
        <v>12406.599999999999</v>
      </c>
      <c r="H234" s="40">
        <f>14218.8-2630.8</f>
        <v>11588</v>
      </c>
      <c r="I234" s="40">
        <f>11639.7-1970.5</f>
        <v>9669.2000000000007</v>
      </c>
      <c r="J234" s="64"/>
      <c r="K234" s="64"/>
      <c r="L234" s="64"/>
      <c r="M234" s="64"/>
      <c r="N234" s="64"/>
      <c r="O234" s="64"/>
      <c r="P234" s="64"/>
      <c r="Q234" s="11"/>
    </row>
    <row r="235" spans="1:17" ht="63.75" hidden="1" customHeight="1" x14ac:dyDescent="0.25">
      <c r="A235" s="42" t="s">
        <v>118</v>
      </c>
      <c r="B235" s="41" t="s">
        <v>47</v>
      </c>
      <c r="C235" s="45" t="s">
        <v>112</v>
      </c>
      <c r="D235" s="39" t="s">
        <v>36</v>
      </c>
      <c r="E235" s="48" t="e">
        <f>#REF!+F235+G235+H235</f>
        <v>#REF!</v>
      </c>
      <c r="F235" s="40">
        <v>0</v>
      </c>
      <c r="G235" s="40">
        <v>0</v>
      </c>
      <c r="H235" s="40">
        <v>0</v>
      </c>
      <c r="I235" s="58"/>
      <c r="J235" s="50" t="s">
        <v>119</v>
      </c>
      <c r="K235" s="39" t="s">
        <v>103</v>
      </c>
      <c r="L235" s="39">
        <v>0</v>
      </c>
      <c r="M235" s="39">
        <v>1</v>
      </c>
      <c r="N235" s="39">
        <v>0</v>
      </c>
      <c r="O235" s="39">
        <v>0</v>
      </c>
      <c r="P235" s="39">
        <v>0</v>
      </c>
      <c r="Q235" s="11"/>
    </row>
    <row r="236" spans="1:17" ht="102" hidden="1" customHeight="1" x14ac:dyDescent="0.25">
      <c r="A236" s="39" t="s">
        <v>120</v>
      </c>
      <c r="B236" s="42" t="s">
        <v>121</v>
      </c>
      <c r="C236" s="39" t="s">
        <v>122</v>
      </c>
      <c r="D236" s="39" t="s">
        <v>36</v>
      </c>
      <c r="E236" s="48" t="e">
        <f>#REF!+F236+G236+H236</f>
        <v>#REF!</v>
      </c>
      <c r="F236" s="40"/>
      <c r="G236" s="40"/>
      <c r="H236" s="40"/>
      <c r="I236" s="40"/>
      <c r="J236" s="39" t="s">
        <v>123</v>
      </c>
      <c r="K236" s="39" t="s">
        <v>21</v>
      </c>
      <c r="L236" s="39">
        <v>0</v>
      </c>
      <c r="M236" s="39">
        <v>0</v>
      </c>
      <c r="N236" s="39"/>
      <c r="O236" s="39">
        <v>100</v>
      </c>
      <c r="P236" s="39">
        <v>100</v>
      </c>
      <c r="Q236" s="11"/>
    </row>
    <row r="237" spans="1:17" ht="76.5" hidden="1" customHeight="1" x14ac:dyDescent="0.25">
      <c r="A237" s="39" t="s">
        <v>124</v>
      </c>
      <c r="B237" s="42" t="s">
        <v>121</v>
      </c>
      <c r="C237" s="39" t="s">
        <v>122</v>
      </c>
      <c r="D237" s="39" t="s">
        <v>36</v>
      </c>
      <c r="E237" s="48" t="e">
        <f>#REF!+F237+G237+H237</f>
        <v>#REF!</v>
      </c>
      <c r="F237" s="48"/>
      <c r="G237" s="59"/>
      <c r="H237" s="59"/>
      <c r="I237" s="59"/>
      <c r="J237" s="50" t="s">
        <v>125</v>
      </c>
      <c r="K237" s="39" t="s">
        <v>38</v>
      </c>
      <c r="L237" s="39">
        <v>0</v>
      </c>
      <c r="M237" s="39">
        <v>0</v>
      </c>
      <c r="N237" s="39"/>
      <c r="O237" s="39">
        <v>1</v>
      </c>
      <c r="P237" s="39">
        <v>1</v>
      </c>
      <c r="Q237" s="11"/>
    </row>
    <row r="238" spans="1:17" ht="51" hidden="1" customHeight="1" x14ac:dyDescent="0.25">
      <c r="A238" s="39" t="s">
        <v>126</v>
      </c>
      <c r="B238" s="42" t="s">
        <v>121</v>
      </c>
      <c r="C238" s="39" t="s">
        <v>122</v>
      </c>
      <c r="D238" s="39" t="s">
        <v>36</v>
      </c>
      <c r="E238" s="48" t="e">
        <f>#REF!+F238+G238+H238</f>
        <v>#REF!</v>
      </c>
      <c r="F238" s="48"/>
      <c r="G238" s="59"/>
      <c r="H238" s="59"/>
      <c r="I238" s="59"/>
      <c r="J238" s="50" t="s">
        <v>127</v>
      </c>
      <c r="K238" s="39" t="s">
        <v>38</v>
      </c>
      <c r="L238" s="39">
        <v>0</v>
      </c>
      <c r="M238" s="39">
        <v>0</v>
      </c>
      <c r="N238" s="39"/>
      <c r="O238" s="39">
        <v>1</v>
      </c>
      <c r="P238" s="39">
        <v>1</v>
      </c>
      <c r="Q238" s="11"/>
    </row>
    <row r="239" spans="1:17" ht="38.25" hidden="1" customHeight="1" x14ac:dyDescent="0.25">
      <c r="A239" s="39" t="s">
        <v>128</v>
      </c>
      <c r="B239" s="42" t="s">
        <v>121</v>
      </c>
      <c r="C239" s="39" t="s">
        <v>122</v>
      </c>
      <c r="D239" s="39" t="s">
        <v>36</v>
      </c>
      <c r="E239" s="48" t="e">
        <f>#REF!+F239+G239+H239</f>
        <v>#REF!</v>
      </c>
      <c r="F239" s="40"/>
      <c r="G239" s="58"/>
      <c r="H239" s="58"/>
      <c r="I239" s="58"/>
      <c r="J239" s="50" t="s">
        <v>129</v>
      </c>
      <c r="K239" s="39" t="s">
        <v>38</v>
      </c>
      <c r="L239" s="39">
        <v>0</v>
      </c>
      <c r="M239" s="39">
        <v>0</v>
      </c>
      <c r="N239" s="39"/>
      <c r="O239" s="39">
        <v>1</v>
      </c>
      <c r="P239" s="39">
        <v>1</v>
      </c>
      <c r="Q239" s="11"/>
    </row>
    <row r="240" spans="1:17" ht="51" hidden="1" customHeight="1" x14ac:dyDescent="0.25">
      <c r="A240" s="39" t="s">
        <v>130</v>
      </c>
      <c r="B240" s="42" t="s">
        <v>121</v>
      </c>
      <c r="C240" s="39" t="s">
        <v>122</v>
      </c>
      <c r="D240" s="39" t="s">
        <v>36</v>
      </c>
      <c r="E240" s="48" t="e">
        <f>#REF!+F240+G240+H240</f>
        <v>#REF!</v>
      </c>
      <c r="F240" s="48"/>
      <c r="G240" s="59"/>
      <c r="H240" s="59"/>
      <c r="I240" s="59"/>
      <c r="J240" s="50" t="s">
        <v>131</v>
      </c>
      <c r="K240" s="39" t="s">
        <v>38</v>
      </c>
      <c r="L240" s="39">
        <v>0</v>
      </c>
      <c r="M240" s="39">
        <v>0</v>
      </c>
      <c r="N240" s="39"/>
      <c r="O240" s="39">
        <v>1</v>
      </c>
      <c r="P240" s="39">
        <v>1</v>
      </c>
      <c r="Q240" s="11"/>
    </row>
    <row r="241" spans="1:17" ht="51" hidden="1" customHeight="1" x14ac:dyDescent="0.25">
      <c r="A241" s="39" t="s">
        <v>132</v>
      </c>
      <c r="B241" s="42" t="s">
        <v>121</v>
      </c>
      <c r="C241" s="39" t="s">
        <v>122</v>
      </c>
      <c r="D241" s="39" t="s">
        <v>36</v>
      </c>
      <c r="E241" s="48" t="e">
        <f>#REF!+F241+G241+H241</f>
        <v>#REF!</v>
      </c>
      <c r="F241" s="48"/>
      <c r="G241" s="59"/>
      <c r="H241" s="59"/>
      <c r="I241" s="59"/>
      <c r="J241" s="50" t="s">
        <v>133</v>
      </c>
      <c r="K241" s="39" t="s">
        <v>38</v>
      </c>
      <c r="L241" s="39">
        <v>0</v>
      </c>
      <c r="M241" s="39">
        <v>0</v>
      </c>
      <c r="N241" s="39"/>
      <c r="O241" s="39">
        <v>1</v>
      </c>
      <c r="P241" s="39">
        <v>1</v>
      </c>
      <c r="Q241" s="11"/>
    </row>
    <row r="242" spans="1:17" ht="76.5" hidden="1" customHeight="1" x14ac:dyDescent="0.25">
      <c r="A242" s="39" t="s">
        <v>134</v>
      </c>
      <c r="B242" s="42" t="s">
        <v>121</v>
      </c>
      <c r="C242" s="39" t="s">
        <v>122</v>
      </c>
      <c r="D242" s="39" t="s">
        <v>36</v>
      </c>
      <c r="E242" s="48" t="e">
        <f>#REF!+F242+G242+H242</f>
        <v>#REF!</v>
      </c>
      <c r="F242" s="48"/>
      <c r="G242" s="59"/>
      <c r="H242" s="59"/>
      <c r="I242" s="59"/>
      <c r="J242" s="50" t="s">
        <v>135</v>
      </c>
      <c r="K242" s="39" t="s">
        <v>38</v>
      </c>
      <c r="L242" s="39">
        <v>0</v>
      </c>
      <c r="M242" s="39">
        <v>0</v>
      </c>
      <c r="N242" s="39"/>
      <c r="O242" s="39">
        <v>1</v>
      </c>
      <c r="P242" s="39">
        <v>1</v>
      </c>
      <c r="Q242" s="11"/>
    </row>
    <row r="243" spans="1:17" ht="51" hidden="1" customHeight="1" x14ac:dyDescent="0.25">
      <c r="A243" s="39" t="s">
        <v>136</v>
      </c>
      <c r="B243" s="42" t="s">
        <v>121</v>
      </c>
      <c r="C243" s="39" t="s">
        <v>122</v>
      </c>
      <c r="D243" s="39" t="s">
        <v>36</v>
      </c>
      <c r="E243" s="48" t="e">
        <f>#REF!+F243+G243+H243</f>
        <v>#REF!</v>
      </c>
      <c r="F243" s="40"/>
      <c r="G243" s="58"/>
      <c r="H243" s="58"/>
      <c r="I243" s="58"/>
      <c r="J243" s="50" t="s">
        <v>137</v>
      </c>
      <c r="K243" s="39" t="s">
        <v>38</v>
      </c>
      <c r="L243" s="39">
        <v>0</v>
      </c>
      <c r="M243" s="39">
        <v>0</v>
      </c>
      <c r="N243" s="39"/>
      <c r="O243" s="39">
        <v>1</v>
      </c>
      <c r="P243" s="39">
        <v>1</v>
      </c>
      <c r="Q243" s="11"/>
    </row>
    <row r="244" spans="1:17" ht="63.75" hidden="1" customHeight="1" x14ac:dyDescent="0.25">
      <c r="A244" s="39" t="s">
        <v>138</v>
      </c>
      <c r="B244" s="42" t="s">
        <v>121</v>
      </c>
      <c r="C244" s="39" t="s">
        <v>139</v>
      </c>
      <c r="D244" s="39" t="s">
        <v>36</v>
      </c>
      <c r="E244" s="48" t="e">
        <f>#REF!+F244+G244+H244</f>
        <v>#REF!</v>
      </c>
      <c r="F244" s="40"/>
      <c r="G244" s="40"/>
      <c r="H244" s="40"/>
      <c r="I244" s="40"/>
      <c r="J244" s="39" t="s">
        <v>140</v>
      </c>
      <c r="K244" s="39" t="s">
        <v>21</v>
      </c>
      <c r="L244" s="39">
        <v>100</v>
      </c>
      <c r="M244" s="39">
        <v>0</v>
      </c>
      <c r="N244" s="39"/>
      <c r="O244" s="39">
        <v>100</v>
      </c>
      <c r="P244" s="39">
        <v>100</v>
      </c>
      <c r="Q244" s="11"/>
    </row>
    <row r="245" spans="1:17" ht="51" hidden="1" customHeight="1" x14ac:dyDescent="0.25">
      <c r="A245" s="39" t="s">
        <v>141</v>
      </c>
      <c r="B245" s="42" t="s">
        <v>121</v>
      </c>
      <c r="C245" s="39" t="s">
        <v>139</v>
      </c>
      <c r="D245" s="39" t="s">
        <v>36</v>
      </c>
      <c r="E245" s="48" t="e">
        <f>#REF!+F245+G245+H245</f>
        <v>#REF!</v>
      </c>
      <c r="F245" s="48"/>
      <c r="G245" s="59"/>
      <c r="H245" s="59"/>
      <c r="I245" s="59"/>
      <c r="J245" s="50" t="s">
        <v>142</v>
      </c>
      <c r="K245" s="39" t="s">
        <v>38</v>
      </c>
      <c r="L245" s="39">
        <v>0</v>
      </c>
      <c r="M245" s="39">
        <v>0</v>
      </c>
      <c r="N245" s="39"/>
      <c r="O245" s="39">
        <v>1</v>
      </c>
      <c r="P245" s="39">
        <v>1</v>
      </c>
      <c r="Q245" s="11"/>
    </row>
    <row r="246" spans="1:17" ht="63.75" hidden="1" customHeight="1" x14ac:dyDescent="0.25">
      <c r="A246" s="39" t="s">
        <v>143</v>
      </c>
      <c r="B246" s="42" t="s">
        <v>121</v>
      </c>
      <c r="C246" s="39" t="s">
        <v>122</v>
      </c>
      <c r="D246" s="39" t="s">
        <v>36</v>
      </c>
      <c r="E246" s="48" t="e">
        <f>#REF!+F246+G246+H246</f>
        <v>#REF!</v>
      </c>
      <c r="F246" s="40"/>
      <c r="G246" s="40"/>
      <c r="H246" s="40"/>
      <c r="I246" s="40"/>
      <c r="J246" s="39" t="s">
        <v>144</v>
      </c>
      <c r="K246" s="39" t="s">
        <v>21</v>
      </c>
      <c r="L246" s="39">
        <v>0</v>
      </c>
      <c r="M246" s="39">
        <v>0</v>
      </c>
      <c r="N246" s="39"/>
      <c r="O246" s="39">
        <v>100</v>
      </c>
      <c r="P246" s="39">
        <v>100</v>
      </c>
      <c r="Q246" s="11"/>
    </row>
    <row r="247" spans="1:17" ht="51" hidden="1" customHeight="1" x14ac:dyDescent="0.25">
      <c r="A247" s="39" t="s">
        <v>145</v>
      </c>
      <c r="B247" s="42" t="s">
        <v>121</v>
      </c>
      <c r="C247" s="39" t="s">
        <v>122</v>
      </c>
      <c r="D247" s="39" t="s">
        <v>36</v>
      </c>
      <c r="E247" s="48" t="e">
        <f>#REF!+F247+G247+H247</f>
        <v>#REF!</v>
      </c>
      <c r="F247" s="48"/>
      <c r="G247" s="48"/>
      <c r="H247" s="48"/>
      <c r="I247" s="48"/>
      <c r="J247" s="39" t="s">
        <v>146</v>
      </c>
      <c r="K247" s="39" t="s">
        <v>38</v>
      </c>
      <c r="L247" s="39">
        <v>0</v>
      </c>
      <c r="M247" s="39">
        <v>0</v>
      </c>
      <c r="N247" s="39"/>
      <c r="O247" s="39">
        <v>1</v>
      </c>
      <c r="P247" s="39">
        <v>1</v>
      </c>
      <c r="Q247" s="11"/>
    </row>
    <row r="248" spans="1:17" ht="76.5" hidden="1" customHeight="1" x14ac:dyDescent="0.25">
      <c r="A248" s="39" t="s">
        <v>147</v>
      </c>
      <c r="B248" s="42" t="s">
        <v>121</v>
      </c>
      <c r="C248" s="39" t="s">
        <v>14</v>
      </c>
      <c r="D248" s="39" t="s">
        <v>36</v>
      </c>
      <c r="E248" s="48" t="e">
        <f>#REF!+F248+G248+H248</f>
        <v>#REF!</v>
      </c>
      <c r="F248" s="48">
        <f t="shared" ref="F248:F249" si="109">F249</f>
        <v>0</v>
      </c>
      <c r="G248" s="59"/>
      <c r="H248" s="59"/>
      <c r="I248" s="59"/>
      <c r="J248" s="50"/>
      <c r="K248" s="39"/>
      <c r="L248" s="39"/>
      <c r="M248" s="39"/>
      <c r="N248" s="39"/>
      <c r="O248" s="39"/>
      <c r="P248" s="39"/>
      <c r="Q248" s="11"/>
    </row>
    <row r="249" spans="1:17" ht="127.5" hidden="1" customHeight="1" x14ac:dyDescent="0.25">
      <c r="A249" s="39" t="s">
        <v>148</v>
      </c>
      <c r="B249" s="42" t="s">
        <v>121</v>
      </c>
      <c r="C249" s="39" t="s">
        <v>14</v>
      </c>
      <c r="D249" s="39" t="s">
        <v>36</v>
      </c>
      <c r="E249" s="48" t="e">
        <f>#REF!+F249+G249+H249</f>
        <v>#REF!</v>
      </c>
      <c r="F249" s="40">
        <f t="shared" si="109"/>
        <v>0</v>
      </c>
      <c r="G249" s="40"/>
      <c r="H249" s="40"/>
      <c r="I249" s="40"/>
      <c r="J249" s="39" t="s">
        <v>149</v>
      </c>
      <c r="K249" s="39" t="s">
        <v>38</v>
      </c>
      <c r="L249" s="39">
        <v>50</v>
      </c>
      <c r="M249" s="39">
        <v>0</v>
      </c>
      <c r="N249" s="39"/>
      <c r="O249" s="39">
        <v>45</v>
      </c>
      <c r="P249" s="39">
        <v>45</v>
      </c>
      <c r="Q249" s="11"/>
    </row>
    <row r="250" spans="1:17" ht="76.5" hidden="1" customHeight="1" x14ac:dyDescent="0.25">
      <c r="A250" s="39" t="s">
        <v>150</v>
      </c>
      <c r="B250" s="42" t="s">
        <v>121</v>
      </c>
      <c r="C250" s="39" t="s">
        <v>14</v>
      </c>
      <c r="D250" s="39" t="s">
        <v>36</v>
      </c>
      <c r="E250" s="48" t="e">
        <f>#REF!+F250+G250+H250</f>
        <v>#REF!</v>
      </c>
      <c r="F250" s="40">
        <f>F251+F252+F253</f>
        <v>0</v>
      </c>
      <c r="G250" s="40"/>
      <c r="H250" s="40"/>
      <c r="I250" s="40"/>
      <c r="J250" s="39" t="s">
        <v>151</v>
      </c>
      <c r="K250" s="39" t="s">
        <v>38</v>
      </c>
      <c r="L250" s="39">
        <v>50</v>
      </c>
      <c r="M250" s="39">
        <v>0</v>
      </c>
      <c r="N250" s="39"/>
      <c r="O250" s="39">
        <v>45</v>
      </c>
      <c r="P250" s="39">
        <v>45</v>
      </c>
      <c r="Q250" s="11"/>
    </row>
    <row r="251" spans="1:17" ht="89.25" hidden="1" customHeight="1" x14ac:dyDescent="0.25">
      <c r="A251" s="39" t="s">
        <v>152</v>
      </c>
      <c r="B251" s="42" t="s">
        <v>121</v>
      </c>
      <c r="C251" s="39" t="s">
        <v>14</v>
      </c>
      <c r="D251" s="39" t="s">
        <v>36</v>
      </c>
      <c r="E251" s="48" t="e">
        <f>#REF!+F251+G251+H251</f>
        <v>#REF!</v>
      </c>
      <c r="F251" s="48">
        <v>0</v>
      </c>
      <c r="G251" s="59"/>
      <c r="H251" s="59"/>
      <c r="I251" s="59"/>
      <c r="J251" s="50" t="s">
        <v>153</v>
      </c>
      <c r="K251" s="39" t="s">
        <v>34</v>
      </c>
      <c r="L251" s="39">
        <v>525</v>
      </c>
      <c r="M251" s="39">
        <v>0</v>
      </c>
      <c r="N251" s="39"/>
      <c r="O251" s="39">
        <v>550</v>
      </c>
      <c r="P251" s="39">
        <v>550</v>
      </c>
      <c r="Q251" s="11"/>
    </row>
    <row r="252" spans="1:17" ht="76.5" hidden="1" customHeight="1" x14ac:dyDescent="0.25">
      <c r="A252" s="39" t="s">
        <v>154</v>
      </c>
      <c r="B252" s="42" t="s">
        <v>121</v>
      </c>
      <c r="C252" s="39" t="s">
        <v>14</v>
      </c>
      <c r="D252" s="39" t="s">
        <v>36</v>
      </c>
      <c r="E252" s="48" t="e">
        <f>#REF!+F252+G252+H252</f>
        <v>#REF!</v>
      </c>
      <c r="F252" s="48">
        <v>0</v>
      </c>
      <c r="G252" s="48"/>
      <c r="H252" s="48"/>
      <c r="I252" s="48"/>
      <c r="J252" s="39" t="s">
        <v>155</v>
      </c>
      <c r="K252" s="39" t="s">
        <v>156</v>
      </c>
      <c r="L252" s="39">
        <v>10</v>
      </c>
      <c r="M252" s="39">
        <v>0</v>
      </c>
      <c r="N252" s="39"/>
      <c r="O252" s="39">
        <v>0</v>
      </c>
      <c r="P252" s="39">
        <v>0</v>
      </c>
      <c r="Q252" s="11"/>
    </row>
    <row r="253" spans="1:17" ht="3.75" hidden="1" customHeight="1" x14ac:dyDescent="0.25">
      <c r="A253" s="39" t="s">
        <v>157</v>
      </c>
      <c r="B253" s="42" t="s">
        <v>121</v>
      </c>
      <c r="C253" s="39" t="s">
        <v>14</v>
      </c>
      <c r="D253" s="39" t="s">
        <v>36</v>
      </c>
      <c r="E253" s="48" t="e">
        <f>#REF!+F253+G253+H253</f>
        <v>#REF!</v>
      </c>
      <c r="F253" s="48">
        <v>0</v>
      </c>
      <c r="G253" s="48"/>
      <c r="H253" s="48"/>
      <c r="I253" s="48"/>
      <c r="J253" s="39" t="s">
        <v>158</v>
      </c>
      <c r="K253" s="39" t="s">
        <v>156</v>
      </c>
      <c r="L253" s="39">
        <v>12</v>
      </c>
      <c r="M253" s="39">
        <v>0</v>
      </c>
      <c r="N253" s="39"/>
      <c r="O253" s="39">
        <v>0</v>
      </c>
      <c r="P253" s="39">
        <v>0</v>
      </c>
      <c r="Q253" s="11"/>
    </row>
    <row r="254" spans="1:17" ht="15" customHeight="1" x14ac:dyDescent="0.25">
      <c r="A254" s="63" t="s">
        <v>277</v>
      </c>
      <c r="B254" s="42"/>
      <c r="C254" s="63" t="s">
        <v>261</v>
      </c>
      <c r="D254" s="39" t="s">
        <v>19</v>
      </c>
      <c r="E254" s="40">
        <f>E255+E256</f>
        <v>2768.8999999999996</v>
      </c>
      <c r="F254" s="40">
        <f>F255+F256</f>
        <v>583</v>
      </c>
      <c r="G254" s="40">
        <f>G255+G256</f>
        <v>878</v>
      </c>
      <c r="H254" s="40">
        <f>H255+H256</f>
        <v>586.1</v>
      </c>
      <c r="I254" s="40">
        <f>I255+I256</f>
        <v>721.8</v>
      </c>
      <c r="J254" s="63" t="s">
        <v>353</v>
      </c>
      <c r="K254" s="63" t="s">
        <v>38</v>
      </c>
      <c r="L254" s="63">
        <v>3</v>
      </c>
      <c r="M254" s="63">
        <v>40</v>
      </c>
      <c r="N254" s="63">
        <v>39</v>
      </c>
      <c r="O254" s="63">
        <v>39</v>
      </c>
      <c r="P254" s="63">
        <v>39</v>
      </c>
      <c r="Q254" s="11"/>
    </row>
    <row r="255" spans="1:17" ht="44.25" customHeight="1" x14ac:dyDescent="0.25">
      <c r="A255" s="65"/>
      <c r="B255" s="41" t="s">
        <v>241</v>
      </c>
      <c r="C255" s="65"/>
      <c r="D255" s="39" t="s">
        <v>209</v>
      </c>
      <c r="E255" s="48">
        <f t="shared" ref="E255:E260" si="110">F255+G255+H255+I255</f>
        <v>2768.8999999999996</v>
      </c>
      <c r="F255" s="40">
        <v>583</v>
      </c>
      <c r="G255" s="40">
        <v>878</v>
      </c>
      <c r="H255" s="40">
        <v>586.1</v>
      </c>
      <c r="I255" s="40">
        <v>721.8</v>
      </c>
      <c r="J255" s="65"/>
      <c r="K255" s="65"/>
      <c r="L255" s="65"/>
      <c r="M255" s="65"/>
      <c r="N255" s="65"/>
      <c r="O255" s="65"/>
      <c r="P255" s="65"/>
      <c r="Q255" s="11"/>
    </row>
    <row r="256" spans="1:17" ht="36.75" customHeight="1" x14ac:dyDescent="0.25">
      <c r="A256" s="64"/>
      <c r="B256" s="45"/>
      <c r="C256" s="64"/>
      <c r="D256" s="39" t="s">
        <v>60</v>
      </c>
      <c r="E256" s="48">
        <f t="shared" si="110"/>
        <v>0</v>
      </c>
      <c r="F256" s="40">
        <v>0</v>
      </c>
      <c r="G256" s="40">
        <v>0</v>
      </c>
      <c r="H256" s="40">
        <v>0</v>
      </c>
      <c r="I256" s="40">
        <v>0</v>
      </c>
      <c r="J256" s="64"/>
      <c r="K256" s="64"/>
      <c r="L256" s="64"/>
      <c r="M256" s="64"/>
      <c r="N256" s="64"/>
      <c r="O256" s="64"/>
      <c r="P256" s="64"/>
      <c r="Q256" s="11"/>
    </row>
    <row r="257" spans="1:17" s="13" customFormat="1" ht="102" customHeight="1" x14ac:dyDescent="0.2">
      <c r="A257" s="39" t="s">
        <v>159</v>
      </c>
      <c r="B257" s="42" t="s">
        <v>241</v>
      </c>
      <c r="C257" s="39" t="s">
        <v>14</v>
      </c>
      <c r="D257" s="39" t="s">
        <v>209</v>
      </c>
      <c r="E257" s="48">
        <f t="shared" si="110"/>
        <v>0</v>
      </c>
      <c r="F257" s="48">
        <f>F258</f>
        <v>0</v>
      </c>
      <c r="G257" s="48">
        <f t="shared" ref="F257:I258" si="111">G258</f>
        <v>0</v>
      </c>
      <c r="H257" s="48">
        <f t="shared" si="111"/>
        <v>0</v>
      </c>
      <c r="I257" s="48">
        <f t="shared" si="111"/>
        <v>0</v>
      </c>
      <c r="J257" s="39"/>
      <c r="K257" s="60"/>
      <c r="L257" s="60"/>
      <c r="M257" s="60"/>
      <c r="N257" s="60"/>
      <c r="O257" s="60"/>
      <c r="P257" s="60"/>
      <c r="Q257" s="17"/>
    </row>
    <row r="258" spans="1:17" ht="162" customHeight="1" x14ac:dyDescent="0.25">
      <c r="A258" s="44" t="s">
        <v>327</v>
      </c>
      <c r="B258" s="42" t="s">
        <v>241</v>
      </c>
      <c r="C258" s="39" t="s">
        <v>14</v>
      </c>
      <c r="D258" s="39" t="s">
        <v>209</v>
      </c>
      <c r="E258" s="48">
        <f t="shared" si="110"/>
        <v>0</v>
      </c>
      <c r="F258" s="48">
        <f t="shared" si="111"/>
        <v>0</v>
      </c>
      <c r="G258" s="48">
        <f t="shared" si="111"/>
        <v>0</v>
      </c>
      <c r="H258" s="48">
        <f t="shared" si="111"/>
        <v>0</v>
      </c>
      <c r="I258" s="48">
        <f t="shared" si="111"/>
        <v>0</v>
      </c>
      <c r="J258" s="57" t="s">
        <v>352</v>
      </c>
      <c r="K258" s="39" t="s">
        <v>26</v>
      </c>
      <c r="L258" s="39">
        <v>44</v>
      </c>
      <c r="M258" s="39">
        <v>40</v>
      </c>
      <c r="N258" s="39">
        <v>39</v>
      </c>
      <c r="O258" s="39">
        <v>39</v>
      </c>
      <c r="P258" s="39">
        <v>39</v>
      </c>
      <c r="Q258" s="16"/>
    </row>
    <row r="259" spans="1:17" ht="77.25" customHeight="1" x14ac:dyDescent="0.25">
      <c r="A259" s="42" t="s">
        <v>160</v>
      </c>
      <c r="B259" s="42" t="s">
        <v>241</v>
      </c>
      <c r="C259" s="39"/>
      <c r="D259" s="39" t="s">
        <v>209</v>
      </c>
      <c r="E259" s="48">
        <f t="shared" si="110"/>
        <v>0</v>
      </c>
      <c r="F259" s="48">
        <f>F260</f>
        <v>0</v>
      </c>
      <c r="G259" s="48">
        <f>G260</f>
        <v>0</v>
      </c>
      <c r="H259" s="48">
        <f>H260</f>
        <v>0</v>
      </c>
      <c r="I259" s="48">
        <f>I260</f>
        <v>0</v>
      </c>
      <c r="J259" s="39" t="s">
        <v>161</v>
      </c>
      <c r="K259" s="54" t="s">
        <v>38</v>
      </c>
      <c r="L259" s="54">
        <v>44</v>
      </c>
      <c r="M259" s="54">
        <v>40</v>
      </c>
      <c r="N259" s="54">
        <v>39</v>
      </c>
      <c r="O259" s="54">
        <v>39</v>
      </c>
      <c r="P259" s="54">
        <v>39</v>
      </c>
      <c r="Q259" s="14"/>
    </row>
    <row r="260" spans="1:17" ht="75" customHeight="1" x14ac:dyDescent="0.25">
      <c r="A260" s="39" t="s">
        <v>162</v>
      </c>
      <c r="B260" s="39" t="s">
        <v>241</v>
      </c>
      <c r="C260" s="39" t="s">
        <v>163</v>
      </c>
      <c r="D260" s="39" t="s">
        <v>209</v>
      </c>
      <c r="E260" s="48">
        <f t="shared" si="110"/>
        <v>0</v>
      </c>
      <c r="F260" s="48">
        <f>14.4-14.4</f>
        <v>0</v>
      </c>
      <c r="G260" s="48">
        <f>14.4-14.4</f>
        <v>0</v>
      </c>
      <c r="H260" s="48">
        <f>14.4-14.4</f>
        <v>0</v>
      </c>
      <c r="I260" s="48">
        <v>0</v>
      </c>
      <c r="J260" s="39" t="s">
        <v>164</v>
      </c>
      <c r="K260" s="52" t="s">
        <v>34</v>
      </c>
      <c r="L260" s="52">
        <v>14</v>
      </c>
      <c r="M260" s="52">
        <v>16</v>
      </c>
      <c r="N260" s="52">
        <v>16</v>
      </c>
      <c r="O260" s="52">
        <v>16</v>
      </c>
      <c r="P260" s="52">
        <v>16</v>
      </c>
      <c r="Q260" s="14"/>
    </row>
    <row r="261" spans="1:17" ht="63" customHeight="1" x14ac:dyDescent="0.25">
      <c r="A261" s="63" t="s">
        <v>276</v>
      </c>
      <c r="B261" s="63" t="s">
        <v>241</v>
      </c>
      <c r="C261" s="63" t="s">
        <v>14</v>
      </c>
      <c r="D261" s="39" t="s">
        <v>19</v>
      </c>
      <c r="E261" s="48">
        <f t="shared" ref="E261" si="112">E262+E263</f>
        <v>7694.6</v>
      </c>
      <c r="F261" s="48">
        <f t="shared" ref="F261" si="113">F262+F263</f>
        <v>1848.1000000000001</v>
      </c>
      <c r="G261" s="48">
        <f t="shared" ref="G261:I261" si="114">G262+G263</f>
        <v>1821.9</v>
      </c>
      <c r="H261" s="48">
        <f t="shared" si="114"/>
        <v>1821.9</v>
      </c>
      <c r="I261" s="48">
        <f t="shared" si="114"/>
        <v>2202.6999999999998</v>
      </c>
      <c r="J261" s="63"/>
      <c r="K261" s="63"/>
      <c r="L261" s="39"/>
      <c r="M261" s="63"/>
      <c r="N261" s="63"/>
      <c r="O261" s="63"/>
      <c r="P261" s="63"/>
      <c r="Q261" s="14"/>
    </row>
    <row r="262" spans="1:17" ht="57" customHeight="1" x14ac:dyDescent="0.25">
      <c r="A262" s="65"/>
      <c r="B262" s="65"/>
      <c r="C262" s="65"/>
      <c r="D262" s="39" t="s">
        <v>16</v>
      </c>
      <c r="E262" s="48">
        <f>F262+G262+H262+I262</f>
        <v>495</v>
      </c>
      <c r="F262" s="48">
        <f t="shared" ref="F262:G262" si="115">F265</f>
        <v>55.4</v>
      </c>
      <c r="G262" s="48">
        <f t="shared" si="115"/>
        <v>54.6</v>
      </c>
      <c r="H262" s="48">
        <f t="shared" ref="H262:I262" si="116">H265</f>
        <v>54.6</v>
      </c>
      <c r="I262" s="48">
        <f t="shared" si="116"/>
        <v>330.4</v>
      </c>
      <c r="J262" s="65"/>
      <c r="K262" s="65"/>
      <c r="L262" s="39"/>
      <c r="M262" s="65"/>
      <c r="N262" s="65"/>
      <c r="O262" s="65"/>
      <c r="P262" s="65"/>
      <c r="Q262" s="14"/>
    </row>
    <row r="263" spans="1:17" ht="84.75" customHeight="1" x14ac:dyDescent="0.25">
      <c r="A263" s="64"/>
      <c r="B263" s="64"/>
      <c r="C263" s="64"/>
      <c r="D263" s="39" t="s">
        <v>22</v>
      </c>
      <c r="E263" s="48">
        <f>F263+G263+H263+I263</f>
        <v>7199.6</v>
      </c>
      <c r="F263" s="48">
        <f t="shared" ref="F263:G263" si="117">F266</f>
        <v>1792.7</v>
      </c>
      <c r="G263" s="48">
        <f t="shared" si="117"/>
        <v>1767.3000000000002</v>
      </c>
      <c r="H263" s="48">
        <f t="shared" ref="H263:I263" si="118">H266</f>
        <v>1767.3000000000002</v>
      </c>
      <c r="I263" s="48">
        <f t="shared" si="118"/>
        <v>1872.3</v>
      </c>
      <c r="J263" s="64"/>
      <c r="K263" s="64"/>
      <c r="L263" s="39"/>
      <c r="M263" s="64"/>
      <c r="N263" s="64"/>
      <c r="O263" s="64"/>
      <c r="P263" s="64"/>
      <c r="Q263" s="14"/>
    </row>
    <row r="264" spans="1:17" ht="25.5" customHeight="1" x14ac:dyDescent="0.25">
      <c r="A264" s="63" t="s">
        <v>187</v>
      </c>
      <c r="B264" s="63" t="s">
        <v>241</v>
      </c>
      <c r="C264" s="63" t="s">
        <v>14</v>
      </c>
      <c r="D264" s="39" t="s">
        <v>19</v>
      </c>
      <c r="E264" s="48">
        <f t="shared" ref="E264" si="119">E265+E266</f>
        <v>7694.6</v>
      </c>
      <c r="F264" s="48">
        <f t="shared" ref="F264" si="120">F265+F266</f>
        <v>1848.1000000000001</v>
      </c>
      <c r="G264" s="48">
        <f t="shared" ref="G264" si="121">G265+G266</f>
        <v>1821.9</v>
      </c>
      <c r="H264" s="48">
        <f>H265+H266</f>
        <v>1821.9</v>
      </c>
      <c r="I264" s="48">
        <f>I265+I266</f>
        <v>2202.6999999999998</v>
      </c>
      <c r="J264" s="63" t="s">
        <v>188</v>
      </c>
      <c r="K264" s="63" t="s">
        <v>21</v>
      </c>
      <c r="L264" s="39"/>
      <c r="M264" s="63">
        <v>100</v>
      </c>
      <c r="N264" s="63">
        <v>100</v>
      </c>
      <c r="O264" s="63">
        <v>100</v>
      </c>
      <c r="P264" s="63">
        <v>100</v>
      </c>
      <c r="Q264" s="14"/>
    </row>
    <row r="265" spans="1:17" ht="44.25" customHeight="1" x14ac:dyDescent="0.25">
      <c r="A265" s="65"/>
      <c r="B265" s="65"/>
      <c r="C265" s="65"/>
      <c r="D265" s="39" t="s">
        <v>265</v>
      </c>
      <c r="E265" s="48">
        <f>F265+G265+H265+I265</f>
        <v>495</v>
      </c>
      <c r="F265" s="48">
        <f t="shared" ref="F265:G265" si="122">F268</f>
        <v>55.4</v>
      </c>
      <c r="G265" s="48">
        <f t="shared" si="122"/>
        <v>54.6</v>
      </c>
      <c r="H265" s="48">
        <f t="shared" ref="H265:I265" si="123">H268</f>
        <v>54.6</v>
      </c>
      <c r="I265" s="48">
        <f t="shared" si="123"/>
        <v>330.4</v>
      </c>
      <c r="J265" s="65"/>
      <c r="K265" s="65"/>
      <c r="L265" s="39"/>
      <c r="M265" s="65"/>
      <c r="N265" s="65"/>
      <c r="O265" s="65"/>
      <c r="P265" s="65"/>
      <c r="Q265" s="14"/>
    </row>
    <row r="266" spans="1:17" ht="45.75" customHeight="1" x14ac:dyDescent="0.25">
      <c r="A266" s="64"/>
      <c r="B266" s="64"/>
      <c r="C266" s="64"/>
      <c r="D266" s="39" t="s">
        <v>268</v>
      </c>
      <c r="E266" s="48">
        <f>F266+G266+H266+I266</f>
        <v>7199.6</v>
      </c>
      <c r="F266" s="48">
        <f t="shared" ref="F266:G266" si="124">F269</f>
        <v>1792.7</v>
      </c>
      <c r="G266" s="48">
        <f t="shared" si="124"/>
        <v>1767.3000000000002</v>
      </c>
      <c r="H266" s="48">
        <f t="shared" ref="H266:I266" si="125">H269</f>
        <v>1767.3000000000002</v>
      </c>
      <c r="I266" s="48">
        <f t="shared" si="125"/>
        <v>1872.3</v>
      </c>
      <c r="J266" s="64"/>
      <c r="K266" s="64"/>
      <c r="L266" s="39"/>
      <c r="M266" s="64"/>
      <c r="N266" s="64"/>
      <c r="O266" s="64"/>
      <c r="P266" s="64"/>
      <c r="Q266" s="14"/>
    </row>
    <row r="267" spans="1:17" ht="25.5" customHeight="1" x14ac:dyDescent="0.25">
      <c r="A267" s="63" t="s">
        <v>328</v>
      </c>
      <c r="B267" s="63" t="s">
        <v>241</v>
      </c>
      <c r="C267" s="63" t="s">
        <v>14</v>
      </c>
      <c r="D267" s="39" t="s">
        <v>19</v>
      </c>
      <c r="E267" s="48">
        <f t="shared" ref="E267" si="126">E268+E269</f>
        <v>7694.6</v>
      </c>
      <c r="F267" s="48">
        <f t="shared" ref="F267" si="127">F268+F269</f>
        <v>1848.1000000000001</v>
      </c>
      <c r="G267" s="48">
        <f t="shared" ref="G267:I267" si="128">G268+G269</f>
        <v>1821.9</v>
      </c>
      <c r="H267" s="48">
        <f t="shared" si="128"/>
        <v>1821.9</v>
      </c>
      <c r="I267" s="48">
        <f t="shared" si="128"/>
        <v>2202.6999999999998</v>
      </c>
      <c r="J267" s="63" t="s">
        <v>190</v>
      </c>
      <c r="K267" s="63" t="s">
        <v>21</v>
      </c>
      <c r="L267" s="39"/>
      <c r="M267" s="63">
        <v>34.78</v>
      </c>
      <c r="N267" s="63">
        <v>34.78</v>
      </c>
      <c r="O267" s="63">
        <v>34.78</v>
      </c>
      <c r="P267" s="63">
        <v>34.78</v>
      </c>
      <c r="Q267" s="14"/>
    </row>
    <row r="268" spans="1:17" ht="43.5" customHeight="1" x14ac:dyDescent="0.25">
      <c r="A268" s="65"/>
      <c r="B268" s="65"/>
      <c r="C268" s="65"/>
      <c r="D268" s="39" t="s">
        <v>16</v>
      </c>
      <c r="E268" s="48">
        <f>F268+G268+H268+I268</f>
        <v>495</v>
      </c>
      <c r="F268" s="48">
        <f t="shared" ref="F268:G268" si="129">F271</f>
        <v>55.4</v>
      </c>
      <c r="G268" s="48">
        <f t="shared" si="129"/>
        <v>54.6</v>
      </c>
      <c r="H268" s="48">
        <f t="shared" ref="H268:I268" si="130">H271</f>
        <v>54.6</v>
      </c>
      <c r="I268" s="48">
        <f t="shared" si="130"/>
        <v>330.4</v>
      </c>
      <c r="J268" s="65"/>
      <c r="K268" s="65"/>
      <c r="L268" s="39"/>
      <c r="M268" s="65"/>
      <c r="N268" s="65"/>
      <c r="O268" s="65"/>
      <c r="P268" s="65"/>
      <c r="Q268" s="14"/>
    </row>
    <row r="269" spans="1:17" ht="43.5" customHeight="1" x14ac:dyDescent="0.25">
      <c r="A269" s="64"/>
      <c r="B269" s="64"/>
      <c r="C269" s="64"/>
      <c r="D269" s="39" t="s">
        <v>22</v>
      </c>
      <c r="E269" s="48">
        <f>F269+G269+H269+I269</f>
        <v>7199.6</v>
      </c>
      <c r="F269" s="48">
        <f t="shared" ref="F269:G269" si="131">F272</f>
        <v>1792.7</v>
      </c>
      <c r="G269" s="48">
        <f t="shared" si="131"/>
        <v>1767.3000000000002</v>
      </c>
      <c r="H269" s="48">
        <f t="shared" ref="H269:I269" si="132">H272</f>
        <v>1767.3000000000002</v>
      </c>
      <c r="I269" s="48">
        <f t="shared" si="132"/>
        <v>1872.3</v>
      </c>
      <c r="J269" s="64"/>
      <c r="K269" s="64"/>
      <c r="L269" s="39"/>
      <c r="M269" s="64"/>
      <c r="N269" s="64"/>
      <c r="O269" s="64"/>
      <c r="P269" s="64"/>
      <c r="Q269" s="14"/>
    </row>
    <row r="270" spans="1:17" ht="25.5" customHeight="1" x14ac:dyDescent="0.25">
      <c r="A270" s="63" t="s">
        <v>186</v>
      </c>
      <c r="B270" s="63" t="s">
        <v>241</v>
      </c>
      <c r="C270" s="63" t="s">
        <v>14</v>
      </c>
      <c r="D270" s="39" t="s">
        <v>19</v>
      </c>
      <c r="E270" s="48">
        <f t="shared" ref="E270:G270" si="133">E271+E272</f>
        <v>7694.6</v>
      </c>
      <c r="F270" s="48">
        <f t="shared" si="133"/>
        <v>1848.1000000000001</v>
      </c>
      <c r="G270" s="48">
        <f t="shared" si="133"/>
        <v>1821.9</v>
      </c>
      <c r="H270" s="48">
        <f t="shared" ref="H270:I270" si="134">H271+H272</f>
        <v>1821.9</v>
      </c>
      <c r="I270" s="48">
        <f t="shared" si="134"/>
        <v>2202.6999999999998</v>
      </c>
      <c r="J270" s="63" t="s">
        <v>189</v>
      </c>
      <c r="K270" s="63" t="s">
        <v>38</v>
      </c>
      <c r="L270" s="60"/>
      <c r="M270" s="63">
        <v>8</v>
      </c>
      <c r="N270" s="63">
        <v>8</v>
      </c>
      <c r="O270" s="63">
        <v>8</v>
      </c>
      <c r="P270" s="63">
        <v>8</v>
      </c>
      <c r="Q270" s="14"/>
    </row>
    <row r="271" spans="1:17" ht="25.5" customHeight="1" x14ac:dyDescent="0.25">
      <c r="A271" s="65"/>
      <c r="B271" s="65"/>
      <c r="C271" s="65"/>
      <c r="D271" s="39" t="s">
        <v>16</v>
      </c>
      <c r="E271" s="48">
        <f>F271+G271+H271+I271</f>
        <v>495</v>
      </c>
      <c r="F271" s="48">
        <v>55.4</v>
      </c>
      <c r="G271" s="48">
        <f>56.7-2.1</f>
        <v>54.6</v>
      </c>
      <c r="H271" s="48">
        <f>56.7-2.1</f>
        <v>54.6</v>
      </c>
      <c r="I271" s="48">
        <v>330.4</v>
      </c>
      <c r="J271" s="65"/>
      <c r="K271" s="65"/>
      <c r="L271" s="60"/>
      <c r="M271" s="65"/>
      <c r="N271" s="65"/>
      <c r="O271" s="65"/>
      <c r="P271" s="65"/>
      <c r="Q271" s="14"/>
    </row>
    <row r="272" spans="1:17" ht="44.25" customHeight="1" x14ac:dyDescent="0.25">
      <c r="A272" s="64"/>
      <c r="B272" s="64"/>
      <c r="C272" s="64"/>
      <c r="D272" s="39" t="s">
        <v>22</v>
      </c>
      <c r="E272" s="48">
        <f>F272+G272+H272+I272</f>
        <v>7199.6</v>
      </c>
      <c r="F272" s="48">
        <v>1792.7</v>
      </c>
      <c r="G272" s="48">
        <f>1834.9-67.6</f>
        <v>1767.3000000000002</v>
      </c>
      <c r="H272" s="48">
        <f>1834.9-67.6</f>
        <v>1767.3000000000002</v>
      </c>
      <c r="I272" s="48">
        <v>1872.3</v>
      </c>
      <c r="J272" s="64"/>
      <c r="K272" s="64"/>
      <c r="L272" s="60"/>
      <c r="M272" s="64"/>
      <c r="N272" s="64"/>
      <c r="O272" s="64"/>
      <c r="P272" s="64"/>
      <c r="Q272" s="14"/>
    </row>
    <row r="273" spans="1:17" ht="63" customHeight="1" x14ac:dyDescent="0.25">
      <c r="A273" s="63" t="s">
        <v>215</v>
      </c>
      <c r="B273" s="63" t="s">
        <v>241</v>
      </c>
      <c r="C273" s="63" t="s">
        <v>14</v>
      </c>
      <c r="D273" s="39" t="s">
        <v>19</v>
      </c>
      <c r="E273" s="48">
        <f t="shared" ref="E273:I273" si="135">E274+E275</f>
        <v>10449.200000000001</v>
      </c>
      <c r="F273" s="48">
        <f t="shared" si="135"/>
        <v>10449.200000000001</v>
      </c>
      <c r="G273" s="48">
        <f t="shared" si="135"/>
        <v>0</v>
      </c>
      <c r="H273" s="48">
        <f t="shared" si="135"/>
        <v>0</v>
      </c>
      <c r="I273" s="48">
        <f t="shared" si="135"/>
        <v>0</v>
      </c>
      <c r="J273" s="63"/>
      <c r="K273" s="63"/>
      <c r="L273" s="39"/>
      <c r="M273" s="63"/>
      <c r="N273" s="63"/>
      <c r="O273" s="63"/>
      <c r="P273" s="63"/>
      <c r="Q273" s="14"/>
    </row>
    <row r="274" spans="1:17" ht="57" customHeight="1" x14ac:dyDescent="0.25">
      <c r="A274" s="65"/>
      <c r="B274" s="65"/>
      <c r="C274" s="65"/>
      <c r="D274" s="39" t="s">
        <v>16</v>
      </c>
      <c r="E274" s="48">
        <f>F274+G274+H274+I274</f>
        <v>10344.700000000001</v>
      </c>
      <c r="F274" s="48">
        <f t="shared" ref="F274:I275" si="136">F277</f>
        <v>10344.700000000001</v>
      </c>
      <c r="G274" s="48">
        <f t="shared" si="136"/>
        <v>0</v>
      </c>
      <c r="H274" s="48">
        <f t="shared" si="136"/>
        <v>0</v>
      </c>
      <c r="I274" s="48">
        <f t="shared" si="136"/>
        <v>0</v>
      </c>
      <c r="J274" s="65"/>
      <c r="K274" s="65"/>
      <c r="L274" s="39"/>
      <c r="M274" s="65"/>
      <c r="N274" s="65"/>
      <c r="O274" s="65"/>
      <c r="P274" s="65"/>
      <c r="Q274" s="14"/>
    </row>
    <row r="275" spans="1:17" ht="46.5" customHeight="1" x14ac:dyDescent="0.25">
      <c r="A275" s="64"/>
      <c r="B275" s="64"/>
      <c r="C275" s="64"/>
      <c r="D275" s="39" t="s">
        <v>209</v>
      </c>
      <c r="E275" s="48">
        <f>F275+G275+H275+I275</f>
        <v>104.5</v>
      </c>
      <c r="F275" s="48">
        <f t="shared" ref="F275:G275" si="137">F278</f>
        <v>104.5</v>
      </c>
      <c r="G275" s="48">
        <f t="shared" si="137"/>
        <v>0</v>
      </c>
      <c r="H275" s="48">
        <f t="shared" si="136"/>
        <v>0</v>
      </c>
      <c r="I275" s="48">
        <f t="shared" si="136"/>
        <v>0</v>
      </c>
      <c r="J275" s="64"/>
      <c r="K275" s="64"/>
      <c r="L275" s="39"/>
      <c r="M275" s="64"/>
      <c r="N275" s="64"/>
      <c r="O275" s="64"/>
      <c r="P275" s="64"/>
      <c r="Q275" s="14"/>
    </row>
    <row r="276" spans="1:17" ht="25.5" customHeight="1" x14ac:dyDescent="0.25">
      <c r="A276" s="63" t="s">
        <v>217</v>
      </c>
      <c r="B276" s="63" t="s">
        <v>241</v>
      </c>
      <c r="C276" s="63" t="s">
        <v>14</v>
      </c>
      <c r="D276" s="39" t="s">
        <v>19</v>
      </c>
      <c r="E276" s="48">
        <f t="shared" ref="E276:I276" si="138">E277+E278</f>
        <v>10449.200000000001</v>
      </c>
      <c r="F276" s="48">
        <f t="shared" si="138"/>
        <v>10449.200000000001</v>
      </c>
      <c r="G276" s="48">
        <f t="shared" si="138"/>
        <v>0</v>
      </c>
      <c r="H276" s="48">
        <f t="shared" si="138"/>
        <v>0</v>
      </c>
      <c r="I276" s="48">
        <f t="shared" si="138"/>
        <v>0</v>
      </c>
      <c r="J276" s="63" t="s">
        <v>219</v>
      </c>
      <c r="K276" s="63" t="s">
        <v>21</v>
      </c>
      <c r="L276" s="39"/>
      <c r="M276" s="63">
        <v>100</v>
      </c>
      <c r="N276" s="63">
        <v>0</v>
      </c>
      <c r="O276" s="63">
        <v>0</v>
      </c>
      <c r="P276" s="63">
        <v>0</v>
      </c>
      <c r="Q276" s="14"/>
    </row>
    <row r="277" spans="1:17" ht="44.25" customHeight="1" x14ac:dyDescent="0.25">
      <c r="A277" s="65"/>
      <c r="B277" s="65"/>
      <c r="C277" s="65"/>
      <c r="D277" s="39" t="s">
        <v>16</v>
      </c>
      <c r="E277" s="48">
        <f>F277+G277+H277+I277</f>
        <v>10344.700000000001</v>
      </c>
      <c r="F277" s="48">
        <f t="shared" ref="F277:I278" si="139">F280</f>
        <v>10344.700000000001</v>
      </c>
      <c r="G277" s="48">
        <f t="shared" si="139"/>
        <v>0</v>
      </c>
      <c r="H277" s="48">
        <f t="shared" si="139"/>
        <v>0</v>
      </c>
      <c r="I277" s="48">
        <f t="shared" si="139"/>
        <v>0</v>
      </c>
      <c r="J277" s="65"/>
      <c r="K277" s="65"/>
      <c r="L277" s="39"/>
      <c r="M277" s="65"/>
      <c r="N277" s="65"/>
      <c r="O277" s="65"/>
      <c r="P277" s="65"/>
      <c r="Q277" s="14"/>
    </row>
    <row r="278" spans="1:17" ht="45" customHeight="1" x14ac:dyDescent="0.25">
      <c r="A278" s="64"/>
      <c r="B278" s="64"/>
      <c r="C278" s="64"/>
      <c r="D278" s="39" t="s">
        <v>209</v>
      </c>
      <c r="E278" s="48">
        <f>F278+G278+H278+I278</f>
        <v>104.5</v>
      </c>
      <c r="F278" s="48">
        <f>F281</f>
        <v>104.5</v>
      </c>
      <c r="G278" s="48">
        <f t="shared" ref="G278" si="140">G281</f>
        <v>0</v>
      </c>
      <c r="H278" s="48">
        <f t="shared" si="139"/>
        <v>0</v>
      </c>
      <c r="I278" s="48">
        <f t="shared" si="139"/>
        <v>0</v>
      </c>
      <c r="J278" s="64"/>
      <c r="K278" s="64"/>
      <c r="L278" s="39"/>
      <c r="M278" s="64"/>
      <c r="N278" s="64"/>
      <c r="O278" s="64"/>
      <c r="P278" s="64"/>
      <c r="Q278" s="14"/>
    </row>
    <row r="279" spans="1:17" ht="25.5" customHeight="1" x14ac:dyDescent="0.25">
      <c r="A279" s="63" t="s">
        <v>218</v>
      </c>
      <c r="B279" s="63" t="s">
        <v>241</v>
      </c>
      <c r="C279" s="63" t="s">
        <v>14</v>
      </c>
      <c r="D279" s="39" t="s">
        <v>19</v>
      </c>
      <c r="E279" s="48">
        <f t="shared" ref="E279:I279" si="141">E280+E281</f>
        <v>10449.200000000001</v>
      </c>
      <c r="F279" s="48">
        <f t="shared" si="141"/>
        <v>10449.200000000001</v>
      </c>
      <c r="G279" s="48">
        <f t="shared" si="141"/>
        <v>0</v>
      </c>
      <c r="H279" s="48">
        <f t="shared" si="141"/>
        <v>0</v>
      </c>
      <c r="I279" s="48">
        <f t="shared" si="141"/>
        <v>0</v>
      </c>
      <c r="J279" s="63" t="s">
        <v>220</v>
      </c>
      <c r="K279" s="63" t="s">
        <v>221</v>
      </c>
      <c r="L279" s="39"/>
      <c r="M279" s="63">
        <v>240</v>
      </c>
      <c r="N279" s="63">
        <v>0</v>
      </c>
      <c r="O279" s="63">
        <v>0</v>
      </c>
      <c r="P279" s="63">
        <v>0</v>
      </c>
      <c r="Q279" s="14"/>
    </row>
    <row r="280" spans="1:17" ht="43.5" customHeight="1" x14ac:dyDescent="0.25">
      <c r="A280" s="65"/>
      <c r="B280" s="65"/>
      <c r="C280" s="65"/>
      <c r="D280" s="39" t="s">
        <v>16</v>
      </c>
      <c r="E280" s="48">
        <f>F280+G280+H280+I280</f>
        <v>10344.700000000001</v>
      </c>
      <c r="F280" s="48">
        <f t="shared" ref="F280:I281" si="142">F283</f>
        <v>10344.700000000001</v>
      </c>
      <c r="G280" s="48">
        <f t="shared" si="142"/>
        <v>0</v>
      </c>
      <c r="H280" s="48">
        <f t="shared" si="142"/>
        <v>0</v>
      </c>
      <c r="I280" s="48">
        <f t="shared" si="142"/>
        <v>0</v>
      </c>
      <c r="J280" s="65"/>
      <c r="K280" s="65"/>
      <c r="L280" s="39"/>
      <c r="M280" s="65"/>
      <c r="N280" s="65"/>
      <c r="O280" s="65"/>
      <c r="P280" s="65"/>
      <c r="Q280" s="14"/>
    </row>
    <row r="281" spans="1:17" ht="40.5" customHeight="1" x14ac:dyDescent="0.25">
      <c r="A281" s="64"/>
      <c r="B281" s="64"/>
      <c r="C281" s="64"/>
      <c r="D281" s="39" t="s">
        <v>209</v>
      </c>
      <c r="E281" s="48">
        <f>F281+G281+H281+I281</f>
        <v>104.5</v>
      </c>
      <c r="F281" s="48">
        <f t="shared" ref="F281:G281" si="143">F284</f>
        <v>104.5</v>
      </c>
      <c r="G281" s="48">
        <f t="shared" si="143"/>
        <v>0</v>
      </c>
      <c r="H281" s="48">
        <f t="shared" si="142"/>
        <v>0</v>
      </c>
      <c r="I281" s="48">
        <f t="shared" si="142"/>
        <v>0</v>
      </c>
      <c r="J281" s="64"/>
      <c r="K281" s="64"/>
      <c r="L281" s="39"/>
      <c r="M281" s="64"/>
      <c r="N281" s="64"/>
      <c r="O281" s="64"/>
      <c r="P281" s="64"/>
      <c r="Q281" s="14"/>
    </row>
    <row r="282" spans="1:17" ht="25.5" customHeight="1" x14ac:dyDescent="0.25">
      <c r="A282" s="63" t="s">
        <v>216</v>
      </c>
      <c r="B282" s="63" t="s">
        <v>241</v>
      </c>
      <c r="C282" s="63" t="s">
        <v>14</v>
      </c>
      <c r="D282" s="39" t="s">
        <v>19</v>
      </c>
      <c r="E282" s="48">
        <f t="shared" ref="E282:I282" si="144">E283+E284</f>
        <v>10449.200000000001</v>
      </c>
      <c r="F282" s="48">
        <f t="shared" si="144"/>
        <v>10449.200000000001</v>
      </c>
      <c r="G282" s="48">
        <f t="shared" si="144"/>
        <v>0</v>
      </c>
      <c r="H282" s="48">
        <f t="shared" si="144"/>
        <v>0</v>
      </c>
      <c r="I282" s="48">
        <f t="shared" si="144"/>
        <v>0</v>
      </c>
      <c r="J282" s="63" t="s">
        <v>351</v>
      </c>
      <c r="K282" s="63" t="s">
        <v>38</v>
      </c>
      <c r="L282" s="60"/>
      <c r="M282" s="63">
        <v>2</v>
      </c>
      <c r="N282" s="63">
        <v>0</v>
      </c>
      <c r="O282" s="63">
        <v>0</v>
      </c>
      <c r="P282" s="63">
        <v>0</v>
      </c>
      <c r="Q282" s="14"/>
    </row>
    <row r="283" spans="1:17" ht="30" customHeight="1" x14ac:dyDescent="0.25">
      <c r="A283" s="65"/>
      <c r="B283" s="65"/>
      <c r="C283" s="65"/>
      <c r="D283" s="39" t="s">
        <v>16</v>
      </c>
      <c r="E283" s="48">
        <f t="shared" ref="E283:E289" si="145">F283+G283+H283+I283</f>
        <v>10344.700000000001</v>
      </c>
      <c r="F283" s="48">
        <v>10344.700000000001</v>
      </c>
      <c r="G283" s="48">
        <v>0</v>
      </c>
      <c r="H283" s="48">
        <v>0</v>
      </c>
      <c r="I283" s="48">
        <v>0</v>
      </c>
      <c r="J283" s="65"/>
      <c r="K283" s="65"/>
      <c r="L283" s="60"/>
      <c r="M283" s="65"/>
      <c r="N283" s="65"/>
      <c r="O283" s="65"/>
      <c r="P283" s="65"/>
      <c r="Q283" s="14"/>
    </row>
    <row r="284" spans="1:17" ht="196.5" customHeight="1" x14ac:dyDescent="0.25">
      <c r="A284" s="64"/>
      <c r="B284" s="64"/>
      <c r="C284" s="64"/>
      <c r="D284" s="39" t="s">
        <v>209</v>
      </c>
      <c r="E284" s="48">
        <f t="shared" si="145"/>
        <v>104.5</v>
      </c>
      <c r="F284" s="48">
        <v>104.5</v>
      </c>
      <c r="G284" s="48">
        <v>0</v>
      </c>
      <c r="H284" s="48">
        <v>0</v>
      </c>
      <c r="I284" s="61">
        <v>0</v>
      </c>
      <c r="J284" s="64"/>
      <c r="K284" s="64"/>
      <c r="L284" s="60"/>
      <c r="M284" s="64"/>
      <c r="N284" s="64"/>
      <c r="O284" s="64"/>
      <c r="P284" s="64"/>
      <c r="Q284" s="14"/>
    </row>
    <row r="285" spans="1:17" s="13" customFormat="1" ht="99.75" customHeight="1" x14ac:dyDescent="0.2">
      <c r="A285" s="39" t="s">
        <v>279</v>
      </c>
      <c r="B285" s="42" t="s">
        <v>241</v>
      </c>
      <c r="C285" s="39" t="s">
        <v>14</v>
      </c>
      <c r="D285" s="39" t="s">
        <v>274</v>
      </c>
      <c r="E285" s="48">
        <f t="shared" si="145"/>
        <v>25758.800000000003</v>
      </c>
      <c r="F285" s="48">
        <f t="shared" ref="F285:I285" si="146">F286</f>
        <v>6448.2999999999993</v>
      </c>
      <c r="G285" s="48">
        <f t="shared" si="146"/>
        <v>6840.9</v>
      </c>
      <c r="H285" s="48">
        <f t="shared" si="146"/>
        <v>6234.8000000000011</v>
      </c>
      <c r="I285" s="48">
        <f t="shared" si="146"/>
        <v>6234.8000000000011</v>
      </c>
      <c r="J285" s="39"/>
      <c r="K285" s="60"/>
      <c r="L285" s="60"/>
      <c r="M285" s="60"/>
      <c r="N285" s="60"/>
      <c r="O285" s="60"/>
      <c r="P285" s="60"/>
      <c r="Q285" s="17"/>
    </row>
    <row r="286" spans="1:17" ht="95.25" customHeight="1" x14ac:dyDescent="0.25">
      <c r="A286" s="44" t="s">
        <v>329</v>
      </c>
      <c r="B286" s="42" t="s">
        <v>241</v>
      </c>
      <c r="C286" s="39" t="s">
        <v>14</v>
      </c>
      <c r="D286" s="39" t="s">
        <v>209</v>
      </c>
      <c r="E286" s="48">
        <f t="shared" si="145"/>
        <v>25758.800000000003</v>
      </c>
      <c r="F286" s="48">
        <f>F287+F292+F294</f>
        <v>6448.2999999999993</v>
      </c>
      <c r="G286" s="48">
        <f t="shared" ref="G286:I286" si="147">G287+G292+G294</f>
        <v>6840.9</v>
      </c>
      <c r="H286" s="48">
        <f>H287+H292+H294</f>
        <v>6234.8000000000011</v>
      </c>
      <c r="I286" s="48">
        <f t="shared" si="147"/>
        <v>6234.8000000000011</v>
      </c>
      <c r="J286" s="57" t="s">
        <v>165</v>
      </c>
      <c r="K286" s="39" t="s">
        <v>21</v>
      </c>
      <c r="L286" s="39">
        <v>100</v>
      </c>
      <c r="M286" s="39">
        <v>100</v>
      </c>
      <c r="N286" s="39">
        <v>100</v>
      </c>
      <c r="O286" s="39">
        <v>100</v>
      </c>
      <c r="P286" s="39">
        <v>100</v>
      </c>
      <c r="Q286" s="16"/>
    </row>
    <row r="287" spans="1:17" ht="114" customHeight="1" x14ac:dyDescent="0.25">
      <c r="A287" s="42" t="s">
        <v>166</v>
      </c>
      <c r="B287" s="42" t="s">
        <v>241</v>
      </c>
      <c r="C287" s="39" t="s">
        <v>14</v>
      </c>
      <c r="D287" s="39" t="s">
        <v>209</v>
      </c>
      <c r="E287" s="48">
        <f t="shared" si="145"/>
        <v>8316.6</v>
      </c>
      <c r="F287" s="48">
        <f>F288+F289+F291</f>
        <v>2622.6000000000004</v>
      </c>
      <c r="G287" s="48">
        <f t="shared" ref="G287:I287" si="148">G288+G289+G291</f>
        <v>1898</v>
      </c>
      <c r="H287" s="48">
        <f t="shared" si="148"/>
        <v>1898</v>
      </c>
      <c r="I287" s="48">
        <f t="shared" si="148"/>
        <v>1898</v>
      </c>
      <c r="J287" s="39" t="s">
        <v>167</v>
      </c>
      <c r="K287" s="54" t="s">
        <v>21</v>
      </c>
      <c r="L287" s="54">
        <v>100</v>
      </c>
      <c r="M287" s="54">
        <v>100</v>
      </c>
      <c r="N287" s="54">
        <v>100</v>
      </c>
      <c r="O287" s="54">
        <v>100</v>
      </c>
      <c r="P287" s="54">
        <v>100</v>
      </c>
      <c r="Q287" s="14"/>
    </row>
    <row r="288" spans="1:17" ht="114.75" x14ac:dyDescent="0.25">
      <c r="A288" s="39" t="s">
        <v>181</v>
      </c>
      <c r="B288" s="39" t="s">
        <v>241</v>
      </c>
      <c r="C288" s="39" t="s">
        <v>163</v>
      </c>
      <c r="D288" s="39" t="s">
        <v>36</v>
      </c>
      <c r="E288" s="48">
        <f t="shared" si="145"/>
        <v>1950.9</v>
      </c>
      <c r="F288" s="48">
        <f>343.4+103.7+14+4.2</f>
        <v>465.29999999999995</v>
      </c>
      <c r="G288" s="48">
        <f>380.3+114.9</f>
        <v>495.20000000000005</v>
      </c>
      <c r="H288" s="48">
        <f>380.3+114.9</f>
        <v>495.20000000000005</v>
      </c>
      <c r="I288" s="48">
        <v>495.2</v>
      </c>
      <c r="J288" s="39" t="s">
        <v>168</v>
      </c>
      <c r="K288" s="52" t="s">
        <v>34</v>
      </c>
      <c r="L288" s="52">
        <v>3378</v>
      </c>
      <c r="M288" s="52">
        <v>2417</v>
      </c>
      <c r="N288" s="52">
        <v>2657</v>
      </c>
      <c r="O288" s="52">
        <v>2657</v>
      </c>
      <c r="P288" s="52">
        <v>2657</v>
      </c>
      <c r="Q288" s="14"/>
    </row>
    <row r="289" spans="1:17" ht="87" customHeight="1" x14ac:dyDescent="0.25">
      <c r="A289" s="63" t="s">
        <v>182</v>
      </c>
      <c r="B289" s="63" t="s">
        <v>241</v>
      </c>
      <c r="C289" s="63" t="s">
        <v>14</v>
      </c>
      <c r="D289" s="63" t="s">
        <v>209</v>
      </c>
      <c r="E289" s="69">
        <f t="shared" si="145"/>
        <v>4712.8</v>
      </c>
      <c r="F289" s="80">
        <f>1377+416+55.9+16.9</f>
        <v>1865.8000000000002</v>
      </c>
      <c r="G289" s="80">
        <f>728.9+220.1</f>
        <v>949</v>
      </c>
      <c r="H289" s="80">
        <f>728.9+220.1</f>
        <v>949</v>
      </c>
      <c r="I289" s="62">
        <v>949</v>
      </c>
      <c r="J289" s="39" t="s">
        <v>169</v>
      </c>
      <c r="K289" s="54" t="s">
        <v>26</v>
      </c>
      <c r="L289" s="54">
        <v>24</v>
      </c>
      <c r="M289" s="54">
        <v>23</v>
      </c>
      <c r="N289" s="54">
        <v>23</v>
      </c>
      <c r="O289" s="54">
        <v>23</v>
      </c>
      <c r="P289" s="54">
        <v>23</v>
      </c>
      <c r="Q289" s="14"/>
    </row>
    <row r="290" spans="1:17" ht="109.5" customHeight="1" x14ac:dyDescent="0.25">
      <c r="A290" s="64"/>
      <c r="B290" s="64"/>
      <c r="C290" s="64"/>
      <c r="D290" s="64"/>
      <c r="E290" s="64"/>
      <c r="F290" s="81"/>
      <c r="G290" s="81"/>
      <c r="H290" s="81"/>
      <c r="I290" s="61"/>
      <c r="J290" s="39" t="s">
        <v>350</v>
      </c>
      <c r="K290" s="54" t="s">
        <v>93</v>
      </c>
      <c r="L290" s="54">
        <v>714</v>
      </c>
      <c r="M290" s="54">
        <v>899</v>
      </c>
      <c r="N290" s="54">
        <v>899</v>
      </c>
      <c r="O290" s="54">
        <v>899</v>
      </c>
      <c r="P290" s="54">
        <v>899</v>
      </c>
      <c r="Q290" s="14"/>
    </row>
    <row r="291" spans="1:17" ht="114.75" x14ac:dyDescent="0.25">
      <c r="A291" s="39" t="s">
        <v>202</v>
      </c>
      <c r="B291" s="39" t="s">
        <v>241</v>
      </c>
      <c r="C291" s="39" t="s">
        <v>163</v>
      </c>
      <c r="D291" s="39" t="s">
        <v>209</v>
      </c>
      <c r="E291" s="48">
        <f>F291+G291+H291+I291</f>
        <v>1652.8999999999999</v>
      </c>
      <c r="F291" s="48">
        <f>215.2+65+8.7+2.6</f>
        <v>291.5</v>
      </c>
      <c r="G291" s="48">
        <f>348.6+105.2</f>
        <v>453.8</v>
      </c>
      <c r="H291" s="48">
        <f>348.6+105.2</f>
        <v>453.8</v>
      </c>
      <c r="I291" s="48">
        <v>453.8</v>
      </c>
      <c r="J291" s="39" t="s">
        <v>170</v>
      </c>
      <c r="K291" s="52" t="s">
        <v>34</v>
      </c>
      <c r="L291" s="52">
        <v>5929</v>
      </c>
      <c r="M291" s="52">
        <v>10411</v>
      </c>
      <c r="N291" s="52">
        <v>10411</v>
      </c>
      <c r="O291" s="52">
        <v>10411</v>
      </c>
      <c r="P291" s="52">
        <v>10411</v>
      </c>
      <c r="Q291" s="14"/>
    </row>
    <row r="292" spans="1:17" ht="65.25" customHeight="1" x14ac:dyDescent="0.25">
      <c r="A292" s="39" t="s">
        <v>171</v>
      </c>
      <c r="B292" s="39" t="s">
        <v>241</v>
      </c>
      <c r="C292" s="39" t="s">
        <v>163</v>
      </c>
      <c r="D292" s="39" t="s">
        <v>209</v>
      </c>
      <c r="E292" s="48">
        <f t="shared" ref="E292:I292" si="149">E293</f>
        <v>1653.2000000000003</v>
      </c>
      <c r="F292" s="48">
        <f t="shared" si="149"/>
        <v>291.5</v>
      </c>
      <c r="G292" s="48">
        <f t="shared" si="149"/>
        <v>453.90000000000003</v>
      </c>
      <c r="H292" s="48">
        <f t="shared" si="149"/>
        <v>453.90000000000003</v>
      </c>
      <c r="I292" s="48">
        <f t="shared" si="149"/>
        <v>453.9</v>
      </c>
      <c r="J292" s="39" t="s">
        <v>172</v>
      </c>
      <c r="K292" s="52" t="s">
        <v>21</v>
      </c>
      <c r="L292" s="52">
        <v>100</v>
      </c>
      <c r="M292" s="52">
        <v>100</v>
      </c>
      <c r="N292" s="52">
        <v>100</v>
      </c>
      <c r="O292" s="52">
        <v>100</v>
      </c>
      <c r="P292" s="52">
        <v>100</v>
      </c>
      <c r="Q292" s="14"/>
    </row>
    <row r="293" spans="1:17" ht="58.5" customHeight="1" x14ac:dyDescent="0.25">
      <c r="A293" s="39" t="s">
        <v>173</v>
      </c>
      <c r="B293" s="39" t="s">
        <v>195</v>
      </c>
      <c r="C293" s="39" t="s">
        <v>163</v>
      </c>
      <c r="D293" s="39" t="s">
        <v>209</v>
      </c>
      <c r="E293" s="48">
        <f>F293+G293+H293+I293</f>
        <v>1653.2000000000003</v>
      </c>
      <c r="F293" s="52">
        <f>215.2+65+8.7+2.6</f>
        <v>291.5</v>
      </c>
      <c r="G293" s="52">
        <f>348.6+105.3</f>
        <v>453.90000000000003</v>
      </c>
      <c r="H293" s="52">
        <f>348.6+105.3</f>
        <v>453.90000000000003</v>
      </c>
      <c r="I293" s="52">
        <v>453.9</v>
      </c>
      <c r="J293" s="39" t="s">
        <v>174</v>
      </c>
      <c r="K293" s="52" t="s">
        <v>26</v>
      </c>
      <c r="L293" s="52">
        <v>24</v>
      </c>
      <c r="M293" s="52">
        <v>24</v>
      </c>
      <c r="N293" s="52">
        <v>24</v>
      </c>
      <c r="O293" s="52">
        <v>24</v>
      </c>
      <c r="P293" s="52">
        <v>24</v>
      </c>
    </row>
    <row r="294" spans="1:17" ht="105.75" customHeight="1" x14ac:dyDescent="0.25">
      <c r="A294" s="39" t="s">
        <v>175</v>
      </c>
      <c r="B294" s="39" t="s">
        <v>195</v>
      </c>
      <c r="C294" s="39" t="s">
        <v>163</v>
      </c>
      <c r="D294" s="39" t="s">
        <v>209</v>
      </c>
      <c r="E294" s="48">
        <f t="shared" ref="E294:I294" si="150">E295</f>
        <v>15789</v>
      </c>
      <c r="F294" s="48">
        <f t="shared" si="150"/>
        <v>3534.1999999999994</v>
      </c>
      <c r="G294" s="48">
        <f t="shared" si="150"/>
        <v>4489</v>
      </c>
      <c r="H294" s="48">
        <f t="shared" si="150"/>
        <v>3882.9000000000005</v>
      </c>
      <c r="I294" s="48">
        <f t="shared" si="150"/>
        <v>3882.9000000000005</v>
      </c>
      <c r="J294" s="39" t="s">
        <v>349</v>
      </c>
      <c r="K294" s="52" t="s">
        <v>21</v>
      </c>
      <c r="L294" s="52">
        <v>100</v>
      </c>
      <c r="M294" s="52">
        <v>100</v>
      </c>
      <c r="N294" s="52">
        <v>100</v>
      </c>
      <c r="O294" s="52">
        <v>100</v>
      </c>
      <c r="P294" s="52">
        <v>100</v>
      </c>
    </row>
    <row r="295" spans="1:17" ht="101.25" customHeight="1" x14ac:dyDescent="0.25">
      <c r="A295" s="39" t="s">
        <v>183</v>
      </c>
      <c r="B295" s="39" t="s">
        <v>195</v>
      </c>
      <c r="C295" s="39" t="s">
        <v>163</v>
      </c>
      <c r="D295" s="39" t="s">
        <v>209</v>
      </c>
      <c r="E295" s="48">
        <f>F295+G295+H295+I295</f>
        <v>15789</v>
      </c>
      <c r="F295" s="52">
        <f>2017+609.2+1396.8+81.9+24.7-595.4</f>
        <v>3534.1999999999994</v>
      </c>
      <c r="G295" s="52">
        <f>2796.9+844.7+847.4</f>
        <v>4489</v>
      </c>
      <c r="H295" s="52">
        <f>2796.9+844.7+241.3</f>
        <v>3882.9000000000005</v>
      </c>
      <c r="I295" s="52">
        <f>2796.9+844.7+241.3</f>
        <v>3882.9000000000005</v>
      </c>
      <c r="J295" s="39" t="s">
        <v>176</v>
      </c>
      <c r="K295" s="52" t="s">
        <v>26</v>
      </c>
      <c r="L295" s="52">
        <v>0</v>
      </c>
      <c r="M295" s="52">
        <v>0</v>
      </c>
      <c r="N295" s="52">
        <v>0</v>
      </c>
      <c r="O295" s="52">
        <v>0</v>
      </c>
      <c r="P295" s="52">
        <v>0</v>
      </c>
    </row>
    <row r="296" spans="1:17" s="13" customFormat="1" ht="14.25" x14ac:dyDescent="0.2">
      <c r="A296" s="63" t="s">
        <v>214</v>
      </c>
      <c r="B296" s="63" t="s">
        <v>195</v>
      </c>
      <c r="C296" s="66"/>
      <c r="D296" s="52" t="s">
        <v>15</v>
      </c>
      <c r="E296" s="48">
        <f>F296+G296+H296+I296</f>
        <v>3955727.6000000006</v>
      </c>
      <c r="F296" s="48">
        <f>F11</f>
        <v>1110857.7</v>
      </c>
      <c r="G296" s="48">
        <f t="shared" ref="G296:I296" si="151">G11</f>
        <v>1076943</v>
      </c>
      <c r="H296" s="48">
        <f>H11</f>
        <v>912185.2</v>
      </c>
      <c r="I296" s="48">
        <f t="shared" si="151"/>
        <v>855741.7</v>
      </c>
      <c r="J296" s="63"/>
      <c r="K296" s="66"/>
      <c r="L296" s="60"/>
      <c r="M296" s="66"/>
      <c r="N296" s="66"/>
      <c r="O296" s="66"/>
      <c r="P296" s="66"/>
      <c r="Q296" s="18"/>
    </row>
    <row r="297" spans="1:17" ht="45" customHeight="1" x14ac:dyDescent="0.25">
      <c r="A297" s="65"/>
      <c r="B297" s="65"/>
      <c r="C297" s="67"/>
      <c r="D297" s="39" t="s">
        <v>209</v>
      </c>
      <c r="E297" s="48">
        <f t="shared" ref="E297:E299" si="152">F297+G297+H297+I297</f>
        <v>1085449.7</v>
      </c>
      <c r="F297" s="48">
        <f t="shared" ref="F297:I297" si="153">F12</f>
        <v>291786.59999999998</v>
      </c>
      <c r="G297" s="48">
        <f t="shared" si="153"/>
        <v>265791.7</v>
      </c>
      <c r="H297" s="48">
        <f t="shared" si="153"/>
        <v>263104.09999999998</v>
      </c>
      <c r="I297" s="48">
        <f t="shared" si="153"/>
        <v>264767.3</v>
      </c>
      <c r="J297" s="65"/>
      <c r="K297" s="67"/>
      <c r="L297" s="51"/>
      <c r="M297" s="67"/>
      <c r="N297" s="67"/>
      <c r="O297" s="67"/>
      <c r="P297" s="67"/>
    </row>
    <row r="298" spans="1:17" ht="42.75" customHeight="1" x14ac:dyDescent="0.25">
      <c r="A298" s="65"/>
      <c r="B298" s="65"/>
      <c r="C298" s="67"/>
      <c r="D298" s="39" t="s">
        <v>16</v>
      </c>
      <c r="E298" s="48">
        <f t="shared" si="152"/>
        <v>2525880.2999999998</v>
      </c>
      <c r="F298" s="48">
        <f t="shared" ref="F298:I299" si="154">F13</f>
        <v>756960.1</v>
      </c>
      <c r="G298" s="48">
        <f t="shared" si="154"/>
        <v>748941.7</v>
      </c>
      <c r="H298" s="48">
        <f t="shared" si="154"/>
        <v>551289.79999999993</v>
      </c>
      <c r="I298" s="48">
        <f t="shared" si="154"/>
        <v>468688.7</v>
      </c>
      <c r="J298" s="65"/>
      <c r="K298" s="67"/>
      <c r="L298" s="54"/>
      <c r="M298" s="67"/>
      <c r="N298" s="67"/>
      <c r="O298" s="67"/>
      <c r="P298" s="67"/>
    </row>
    <row r="299" spans="1:17" x14ac:dyDescent="0.25">
      <c r="A299" s="45"/>
      <c r="B299" s="45"/>
      <c r="C299" s="54"/>
      <c r="D299" s="39" t="s">
        <v>22</v>
      </c>
      <c r="E299" s="48">
        <f t="shared" si="152"/>
        <v>344397.60000000003</v>
      </c>
      <c r="F299" s="48">
        <f t="shared" si="154"/>
        <v>62111</v>
      </c>
      <c r="G299" s="48">
        <f t="shared" si="154"/>
        <v>62209.600000000006</v>
      </c>
      <c r="H299" s="48">
        <f t="shared" si="154"/>
        <v>97791.3</v>
      </c>
      <c r="I299" s="48">
        <f t="shared" si="154"/>
        <v>122285.7</v>
      </c>
      <c r="J299" s="64"/>
      <c r="K299" s="68"/>
      <c r="L299" s="54"/>
      <c r="M299" s="68"/>
      <c r="N299" s="68"/>
      <c r="O299" s="68"/>
      <c r="P299" s="68"/>
    </row>
    <row r="300" spans="1:17" s="28" customFormat="1" ht="25.5" hidden="1" customHeight="1" x14ac:dyDescent="0.2">
      <c r="A300" s="21"/>
      <c r="B300" s="22"/>
      <c r="C300" s="23"/>
      <c r="D300" s="10" t="s">
        <v>18</v>
      </c>
      <c r="E300" s="15" t="e">
        <f>#REF!+#REF!+F300+G300</f>
        <v>#REF!</v>
      </c>
      <c r="F300" s="24" t="e">
        <f>#REF!</f>
        <v>#REF!</v>
      </c>
      <c r="G300" s="24" t="e">
        <f>#REF!</f>
        <v>#REF!</v>
      </c>
      <c r="H300" s="24" t="e">
        <f>#REF!</f>
        <v>#REF!</v>
      </c>
      <c r="I300" s="25"/>
      <c r="J300" s="25"/>
      <c r="K300" s="26"/>
      <c r="L300" s="26"/>
      <c r="M300" s="27"/>
      <c r="N300" s="27"/>
      <c r="O300" s="27"/>
      <c r="P300" s="27"/>
    </row>
    <row r="302" spans="1:17" ht="51.75" customHeight="1" x14ac:dyDescent="0.25">
      <c r="A302" s="37"/>
      <c r="B302" s="37"/>
      <c r="C302" s="37"/>
      <c r="D302" s="37"/>
      <c r="E302" s="37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</row>
  </sheetData>
  <mergeCells count="530">
    <mergeCell ref="N153:N156"/>
    <mergeCell ref="O153:O156"/>
    <mergeCell ref="P153:P156"/>
    <mergeCell ref="J161:J164"/>
    <mergeCell ref="K161:K164"/>
    <mergeCell ref="M161:M164"/>
    <mergeCell ref="N161:N164"/>
    <mergeCell ref="O161:O164"/>
    <mergeCell ref="P161:P164"/>
    <mergeCell ref="N157:N160"/>
    <mergeCell ref="O157:O160"/>
    <mergeCell ref="P157:P160"/>
    <mergeCell ref="A254:A256"/>
    <mergeCell ref="C254:C256"/>
    <mergeCell ref="J254:J256"/>
    <mergeCell ref="K254:K256"/>
    <mergeCell ref="L254:L256"/>
    <mergeCell ref="M254:M256"/>
    <mergeCell ref="N254:N256"/>
    <mergeCell ref="O254:O256"/>
    <mergeCell ref="P254:P256"/>
    <mergeCell ref="A161:A164"/>
    <mergeCell ref="B161:B164"/>
    <mergeCell ref="C161:C164"/>
    <mergeCell ref="A157:A160"/>
    <mergeCell ref="B157:B160"/>
    <mergeCell ref="C157:C160"/>
    <mergeCell ref="J157:J160"/>
    <mergeCell ref="K157:K160"/>
    <mergeCell ref="M157:M160"/>
    <mergeCell ref="A153:A156"/>
    <mergeCell ref="B153:B156"/>
    <mergeCell ref="C153:C156"/>
    <mergeCell ref="J153:J156"/>
    <mergeCell ref="K153:K156"/>
    <mergeCell ref="M153:M156"/>
    <mergeCell ref="A149:A152"/>
    <mergeCell ref="B149:B152"/>
    <mergeCell ref="C149:C152"/>
    <mergeCell ref="J149:J152"/>
    <mergeCell ref="K149:K152"/>
    <mergeCell ref="M149:M152"/>
    <mergeCell ref="N149:N152"/>
    <mergeCell ref="O149:O152"/>
    <mergeCell ref="P149:P152"/>
    <mergeCell ref="A145:A148"/>
    <mergeCell ref="B145:B148"/>
    <mergeCell ref="C145:C148"/>
    <mergeCell ref="J145:J148"/>
    <mergeCell ref="K145:K148"/>
    <mergeCell ref="M145:M148"/>
    <mergeCell ref="N145:N148"/>
    <mergeCell ref="O145:O148"/>
    <mergeCell ref="P145:P148"/>
    <mergeCell ref="A296:A298"/>
    <mergeCell ref="B296:B298"/>
    <mergeCell ref="C296:C298"/>
    <mergeCell ref="A229:A231"/>
    <mergeCell ref="N264:N266"/>
    <mergeCell ref="O264:O266"/>
    <mergeCell ref="K267:K269"/>
    <mergeCell ref="M267:M269"/>
    <mergeCell ref="N267:N269"/>
    <mergeCell ref="J296:J299"/>
    <mergeCell ref="K296:K299"/>
    <mergeCell ref="M296:M299"/>
    <mergeCell ref="N296:N299"/>
    <mergeCell ref="O296:O299"/>
    <mergeCell ref="K270:K272"/>
    <mergeCell ref="M270:M272"/>
    <mergeCell ref="N270:N272"/>
    <mergeCell ref="A232:A234"/>
    <mergeCell ref="C232:C234"/>
    <mergeCell ref="A261:A263"/>
    <mergeCell ref="B261:B263"/>
    <mergeCell ref="C261:C263"/>
    <mergeCell ref="A264:A266"/>
    <mergeCell ref="A273:A275"/>
    <mergeCell ref="A141:A144"/>
    <mergeCell ref="B141:B144"/>
    <mergeCell ref="C141:C144"/>
    <mergeCell ref="J141:J144"/>
    <mergeCell ref="K141:K144"/>
    <mergeCell ref="M141:M144"/>
    <mergeCell ref="N141:N144"/>
    <mergeCell ref="O141:O144"/>
    <mergeCell ref="O270:O272"/>
    <mergeCell ref="O267:O269"/>
    <mergeCell ref="O197:O199"/>
    <mergeCell ref="O200:O202"/>
    <mergeCell ref="O187:O190"/>
    <mergeCell ref="O191:O194"/>
    <mergeCell ref="O179:O182"/>
    <mergeCell ref="O183:O186"/>
    <mergeCell ref="O171:O174"/>
    <mergeCell ref="O175:O178"/>
    <mergeCell ref="O226:O228"/>
    <mergeCell ref="O220:O222"/>
    <mergeCell ref="O223:O225"/>
    <mergeCell ref="O206:O212"/>
    <mergeCell ref="N261:N263"/>
    <mergeCell ref="O261:O263"/>
    <mergeCell ref="N232:N234"/>
    <mergeCell ref="O232:O234"/>
    <mergeCell ref="K232:K234"/>
    <mergeCell ref="L232:L234"/>
    <mergeCell ref="M232:M234"/>
    <mergeCell ref="N229:N231"/>
    <mergeCell ref="O229:O231"/>
    <mergeCell ref="O203:O205"/>
    <mergeCell ref="A226:A228"/>
    <mergeCell ref="C226:C228"/>
    <mergeCell ref="J226:J228"/>
    <mergeCell ref="K226:K228"/>
    <mergeCell ref="L226:L228"/>
    <mergeCell ref="M226:M228"/>
    <mergeCell ref="N226:N228"/>
    <mergeCell ref="C206:C208"/>
    <mergeCell ref="A223:A225"/>
    <mergeCell ref="B223:B225"/>
    <mergeCell ref="C223:C225"/>
    <mergeCell ref="J223:J225"/>
    <mergeCell ref="K223:K225"/>
    <mergeCell ref="L223:L225"/>
    <mergeCell ref="M223:M225"/>
    <mergeCell ref="N223:N225"/>
    <mergeCell ref="A267:A269"/>
    <mergeCell ref="A270:A272"/>
    <mergeCell ref="K261:K263"/>
    <mergeCell ref="M261:M263"/>
    <mergeCell ref="K264:K266"/>
    <mergeCell ref="J273:J275"/>
    <mergeCell ref="K273:K275"/>
    <mergeCell ref="M273:M275"/>
    <mergeCell ref="M264:M266"/>
    <mergeCell ref="J270:J272"/>
    <mergeCell ref="A289:A290"/>
    <mergeCell ref="B289:B290"/>
    <mergeCell ref="C289:C290"/>
    <mergeCell ref="D289:D290"/>
    <mergeCell ref="E289:E290"/>
    <mergeCell ref="F289:F290"/>
    <mergeCell ref="A279:A281"/>
    <mergeCell ref="B279:B281"/>
    <mergeCell ref="C279:C281"/>
    <mergeCell ref="H289:H290"/>
    <mergeCell ref="G289:G290"/>
    <mergeCell ref="B264:B266"/>
    <mergeCell ref="C264:C266"/>
    <mergeCell ref="B267:B269"/>
    <mergeCell ref="C267:C269"/>
    <mergeCell ref="B270:B272"/>
    <mergeCell ref="C270:C272"/>
    <mergeCell ref="J261:J263"/>
    <mergeCell ref="J264:J266"/>
    <mergeCell ref="J267:J269"/>
    <mergeCell ref="J279:J281"/>
    <mergeCell ref="B273:B275"/>
    <mergeCell ref="C273:C275"/>
    <mergeCell ref="C229:C231"/>
    <mergeCell ref="K229:K231"/>
    <mergeCell ref="L229:L231"/>
    <mergeCell ref="M229:M231"/>
    <mergeCell ref="J229:J231"/>
    <mergeCell ref="M203:M205"/>
    <mergeCell ref="N203:N205"/>
    <mergeCell ref="A220:A222"/>
    <mergeCell ref="C220:C222"/>
    <mergeCell ref="J220:J222"/>
    <mergeCell ref="K220:K222"/>
    <mergeCell ref="L220:L222"/>
    <mergeCell ref="M220:M222"/>
    <mergeCell ref="N220:N222"/>
    <mergeCell ref="A209:A211"/>
    <mergeCell ref="B209:B211"/>
    <mergeCell ref="C209:C211"/>
    <mergeCell ref="K206:K212"/>
    <mergeCell ref="L206:L212"/>
    <mergeCell ref="M206:M212"/>
    <mergeCell ref="N206:N212"/>
    <mergeCell ref="B203:B205"/>
    <mergeCell ref="C203:C205"/>
    <mergeCell ref="J203:J205"/>
    <mergeCell ref="K203:K205"/>
    <mergeCell ref="A203:A205"/>
    <mergeCell ref="C200:C202"/>
    <mergeCell ref="J200:J202"/>
    <mergeCell ref="K200:K202"/>
    <mergeCell ref="A197:A199"/>
    <mergeCell ref="B197:B199"/>
    <mergeCell ref="C197:C199"/>
    <mergeCell ref="J197:J199"/>
    <mergeCell ref="K197:K199"/>
    <mergeCell ref="B200:B202"/>
    <mergeCell ref="L203:L205"/>
    <mergeCell ref="A187:A190"/>
    <mergeCell ref="B187:B190"/>
    <mergeCell ref="C187:C190"/>
    <mergeCell ref="J187:J190"/>
    <mergeCell ref="K187:K190"/>
    <mergeCell ref="L187:L189"/>
    <mergeCell ref="M187:M190"/>
    <mergeCell ref="N187:N190"/>
    <mergeCell ref="N200:N202"/>
    <mergeCell ref="L191:L193"/>
    <mergeCell ref="M191:M194"/>
    <mergeCell ref="N191:N194"/>
    <mergeCell ref="L200:L202"/>
    <mergeCell ref="M200:M202"/>
    <mergeCell ref="L197:L199"/>
    <mergeCell ref="M197:M199"/>
    <mergeCell ref="N197:N199"/>
    <mergeCell ref="A191:A194"/>
    <mergeCell ref="B191:B194"/>
    <mergeCell ref="C191:C194"/>
    <mergeCell ref="J191:J194"/>
    <mergeCell ref="K191:K194"/>
    <mergeCell ref="A200:A202"/>
    <mergeCell ref="A179:A182"/>
    <mergeCell ref="B179:B182"/>
    <mergeCell ref="C179:C182"/>
    <mergeCell ref="J179:J182"/>
    <mergeCell ref="K179:K182"/>
    <mergeCell ref="L179:L181"/>
    <mergeCell ref="M179:M182"/>
    <mergeCell ref="N179:N182"/>
    <mergeCell ref="A183:A186"/>
    <mergeCell ref="B183:B186"/>
    <mergeCell ref="C183:C186"/>
    <mergeCell ref="J183:J186"/>
    <mergeCell ref="K183:K186"/>
    <mergeCell ref="L183:L185"/>
    <mergeCell ref="M183:M186"/>
    <mergeCell ref="N183:N186"/>
    <mergeCell ref="A175:A178"/>
    <mergeCell ref="B175:B178"/>
    <mergeCell ref="C175:C178"/>
    <mergeCell ref="J175:J178"/>
    <mergeCell ref="K175:K178"/>
    <mergeCell ref="L175:L177"/>
    <mergeCell ref="M175:M178"/>
    <mergeCell ref="N175:N178"/>
    <mergeCell ref="A171:A174"/>
    <mergeCell ref="B171:B174"/>
    <mergeCell ref="C171:C174"/>
    <mergeCell ref="J171:J174"/>
    <mergeCell ref="K171:K174"/>
    <mergeCell ref="L171:L173"/>
    <mergeCell ref="M171:M174"/>
    <mergeCell ref="N171:N174"/>
    <mergeCell ref="M165:M167"/>
    <mergeCell ref="N165:N167"/>
    <mergeCell ref="O165:O167"/>
    <mergeCell ref="A168:A170"/>
    <mergeCell ref="B168:B170"/>
    <mergeCell ref="C168:C170"/>
    <mergeCell ref="J168:J170"/>
    <mergeCell ref="K168:K170"/>
    <mergeCell ref="L168:L170"/>
    <mergeCell ref="A165:A167"/>
    <mergeCell ref="B165:B167"/>
    <mergeCell ref="C165:C167"/>
    <mergeCell ref="J165:J167"/>
    <mergeCell ref="K165:K167"/>
    <mergeCell ref="L165:L167"/>
    <mergeCell ref="M168:M170"/>
    <mergeCell ref="N168:N170"/>
    <mergeCell ref="O168:O170"/>
    <mergeCell ref="L97:L99"/>
    <mergeCell ref="N112:N114"/>
    <mergeCell ref="O112:O114"/>
    <mergeCell ref="A112:A114"/>
    <mergeCell ref="B112:B114"/>
    <mergeCell ref="C112:C114"/>
    <mergeCell ref="J112:J114"/>
    <mergeCell ref="K112:K114"/>
    <mergeCell ref="M112:M114"/>
    <mergeCell ref="O91:O111"/>
    <mergeCell ref="N79:N82"/>
    <mergeCell ref="O79:O82"/>
    <mergeCell ref="L76:L78"/>
    <mergeCell ref="N76:N78"/>
    <mergeCell ref="O76:O78"/>
    <mergeCell ref="A91:A111"/>
    <mergeCell ref="B91:B111"/>
    <mergeCell ref="C91:C111"/>
    <mergeCell ref="J91:J111"/>
    <mergeCell ref="K91:K111"/>
    <mergeCell ref="B76:B78"/>
    <mergeCell ref="C76:C78"/>
    <mergeCell ref="J76:J78"/>
    <mergeCell ref="K76:K78"/>
    <mergeCell ref="M76:M78"/>
    <mergeCell ref="L91:L93"/>
    <mergeCell ref="A79:A82"/>
    <mergeCell ref="B79:B82"/>
    <mergeCell ref="C79:C82"/>
    <mergeCell ref="J79:J82"/>
    <mergeCell ref="K79:K82"/>
    <mergeCell ref="M79:M82"/>
    <mergeCell ref="M91:M111"/>
    <mergeCell ref="N91:N111"/>
    <mergeCell ref="O70:O72"/>
    <mergeCell ref="B73:B75"/>
    <mergeCell ref="C73:C75"/>
    <mergeCell ref="J73:J75"/>
    <mergeCell ref="K73:K75"/>
    <mergeCell ref="L73:L75"/>
    <mergeCell ref="M73:M75"/>
    <mergeCell ref="N73:N75"/>
    <mergeCell ref="O73:O75"/>
    <mergeCell ref="B70:B72"/>
    <mergeCell ref="C70:C72"/>
    <mergeCell ref="J70:J72"/>
    <mergeCell ref="K70:K72"/>
    <mergeCell ref="L70:L72"/>
    <mergeCell ref="M70:M72"/>
    <mergeCell ref="N70:N72"/>
    <mergeCell ref="O63:O66"/>
    <mergeCell ref="A67:A69"/>
    <mergeCell ref="B67:B69"/>
    <mergeCell ref="C67:C69"/>
    <mergeCell ref="J67:J69"/>
    <mergeCell ref="K67:K69"/>
    <mergeCell ref="L67:L69"/>
    <mergeCell ref="M67:M69"/>
    <mergeCell ref="N67:N69"/>
    <mergeCell ref="O67:O69"/>
    <mergeCell ref="A63:A66"/>
    <mergeCell ref="B63:B66"/>
    <mergeCell ref="C63:C66"/>
    <mergeCell ref="J63:J66"/>
    <mergeCell ref="K63:K66"/>
    <mergeCell ref="L63:L65"/>
    <mergeCell ref="M63:M66"/>
    <mergeCell ref="N63:N66"/>
    <mergeCell ref="M37:M39"/>
    <mergeCell ref="N37:N39"/>
    <mergeCell ref="O37:O39"/>
    <mergeCell ref="L34:L36"/>
    <mergeCell ref="M34:M36"/>
    <mergeCell ref="N34:N36"/>
    <mergeCell ref="O55:O56"/>
    <mergeCell ref="A59:A62"/>
    <mergeCell ref="B59:B62"/>
    <mergeCell ref="C59:C62"/>
    <mergeCell ref="K59:K61"/>
    <mergeCell ref="L59:L61"/>
    <mergeCell ref="M59:M61"/>
    <mergeCell ref="N59:N61"/>
    <mergeCell ref="O59:O61"/>
    <mergeCell ref="A55:A56"/>
    <mergeCell ref="B55:B56"/>
    <mergeCell ref="C55:C56"/>
    <mergeCell ref="J55:J56"/>
    <mergeCell ref="E55:E56"/>
    <mergeCell ref="N55:N56"/>
    <mergeCell ref="A37:A39"/>
    <mergeCell ref="B37:B39"/>
    <mergeCell ref="C37:C39"/>
    <mergeCell ref="M28:M30"/>
    <mergeCell ref="N28:N30"/>
    <mergeCell ref="O34:O36"/>
    <mergeCell ref="N25:N27"/>
    <mergeCell ref="O25:O27"/>
    <mergeCell ref="J25:J27"/>
    <mergeCell ref="K25:K27"/>
    <mergeCell ref="L25:L27"/>
    <mergeCell ref="M25:M27"/>
    <mergeCell ref="O31:O33"/>
    <mergeCell ref="J32:J33"/>
    <mergeCell ref="O28:O30"/>
    <mergeCell ref="L31:L33"/>
    <mergeCell ref="M31:M33"/>
    <mergeCell ref="N31:N33"/>
    <mergeCell ref="J34:J36"/>
    <mergeCell ref="K34:K36"/>
    <mergeCell ref="J28:J30"/>
    <mergeCell ref="K28:K30"/>
    <mergeCell ref="A76:A78"/>
    <mergeCell ref="J15:J18"/>
    <mergeCell ref="O15:O18"/>
    <mergeCell ref="A19:A20"/>
    <mergeCell ref="B19:B24"/>
    <mergeCell ref="C19:C24"/>
    <mergeCell ref="J19:J20"/>
    <mergeCell ref="K19:K20"/>
    <mergeCell ref="L19:L20"/>
    <mergeCell ref="M19:M20"/>
    <mergeCell ref="N19:N20"/>
    <mergeCell ref="J23:J24"/>
    <mergeCell ref="K23:K24"/>
    <mergeCell ref="M23:M24"/>
    <mergeCell ref="L15:L17"/>
    <mergeCell ref="O19:O20"/>
    <mergeCell ref="D20:D21"/>
    <mergeCell ref="E20:E21"/>
    <mergeCell ref="F20:F21"/>
    <mergeCell ref="N15:N18"/>
    <mergeCell ref="N23:N24"/>
    <mergeCell ref="O23:O24"/>
    <mergeCell ref="M55:M56"/>
    <mergeCell ref="K15:K18"/>
    <mergeCell ref="A25:A27"/>
    <mergeCell ref="B25:B27"/>
    <mergeCell ref="C25:C27"/>
    <mergeCell ref="A31:A33"/>
    <mergeCell ref="B31:B33"/>
    <mergeCell ref="C31:C33"/>
    <mergeCell ref="K31:K33"/>
    <mergeCell ref="L37:L39"/>
    <mergeCell ref="K55:K56"/>
    <mergeCell ref="A46:A48"/>
    <mergeCell ref="B46:B48"/>
    <mergeCell ref="C46:C48"/>
    <mergeCell ref="J46:J48"/>
    <mergeCell ref="L28:L30"/>
    <mergeCell ref="J37:J39"/>
    <mergeCell ref="K37:K39"/>
    <mergeCell ref="B34:B36"/>
    <mergeCell ref="C34:C36"/>
    <mergeCell ref="A28:A30"/>
    <mergeCell ref="B28:B30"/>
    <mergeCell ref="C28:C30"/>
    <mergeCell ref="A15:A18"/>
    <mergeCell ref="B15:B18"/>
    <mergeCell ref="C15:C18"/>
    <mergeCell ref="C11:C14"/>
    <mergeCell ref="J11:J14"/>
    <mergeCell ref="K11:K14"/>
    <mergeCell ref="L11:L13"/>
    <mergeCell ref="M15:M18"/>
    <mergeCell ref="A11:A14"/>
    <mergeCell ref="B11:B14"/>
    <mergeCell ref="J2:O2"/>
    <mergeCell ref="J3:O3"/>
    <mergeCell ref="A9:A10"/>
    <mergeCell ref="B9:B10"/>
    <mergeCell ref="C9:C10"/>
    <mergeCell ref="D9:D10"/>
    <mergeCell ref="M11:M14"/>
    <mergeCell ref="N11:N14"/>
    <mergeCell ref="O11:O14"/>
    <mergeCell ref="J9:P9"/>
    <mergeCell ref="E9:I9"/>
    <mergeCell ref="D5:J7"/>
    <mergeCell ref="P11:P14"/>
    <mergeCell ref="J232:J234"/>
    <mergeCell ref="D55:D56"/>
    <mergeCell ref="G20:G21"/>
    <mergeCell ref="J206:J212"/>
    <mergeCell ref="D22:D23"/>
    <mergeCell ref="E22:E23"/>
    <mergeCell ref="F22:F23"/>
    <mergeCell ref="G22:G23"/>
    <mergeCell ref="H20:H21"/>
    <mergeCell ref="H22:H23"/>
    <mergeCell ref="I20:I21"/>
    <mergeCell ref="I22:I23"/>
    <mergeCell ref="N273:N275"/>
    <mergeCell ref="O273:O275"/>
    <mergeCell ref="A276:A278"/>
    <mergeCell ref="B276:B278"/>
    <mergeCell ref="C276:C278"/>
    <mergeCell ref="J276:J278"/>
    <mergeCell ref="K276:K278"/>
    <mergeCell ref="M276:M278"/>
    <mergeCell ref="N276:N278"/>
    <mergeCell ref="O276:O278"/>
    <mergeCell ref="K279:K281"/>
    <mergeCell ref="M279:M281"/>
    <mergeCell ref="N279:N281"/>
    <mergeCell ref="O279:O281"/>
    <mergeCell ref="A282:A284"/>
    <mergeCell ref="B282:B284"/>
    <mergeCell ref="C282:C284"/>
    <mergeCell ref="J282:J284"/>
    <mergeCell ref="K282:K284"/>
    <mergeCell ref="M282:M284"/>
    <mergeCell ref="N282:N284"/>
    <mergeCell ref="O282:O284"/>
    <mergeCell ref="P79:P82"/>
    <mergeCell ref="P91:P111"/>
    <mergeCell ref="P112:P114"/>
    <mergeCell ref="P15:P18"/>
    <mergeCell ref="P19:P20"/>
    <mergeCell ref="P23:P24"/>
    <mergeCell ref="P25:P27"/>
    <mergeCell ref="P28:P30"/>
    <mergeCell ref="P31:P33"/>
    <mergeCell ref="P34:P36"/>
    <mergeCell ref="P37:P39"/>
    <mergeCell ref="P55:P56"/>
    <mergeCell ref="P223:P225"/>
    <mergeCell ref="P226:P228"/>
    <mergeCell ref="P282:P284"/>
    <mergeCell ref="P296:P299"/>
    <mergeCell ref="P229:P231"/>
    <mergeCell ref="P232:P234"/>
    <mergeCell ref="P261:P263"/>
    <mergeCell ref="P264:P266"/>
    <mergeCell ref="P267:P269"/>
    <mergeCell ref="P270:P272"/>
    <mergeCell ref="P273:P275"/>
    <mergeCell ref="P276:P278"/>
    <mergeCell ref="P279:P281"/>
    <mergeCell ref="A23:A24"/>
    <mergeCell ref="A70:A72"/>
    <mergeCell ref="A73:A75"/>
    <mergeCell ref="A206:A208"/>
    <mergeCell ref="P197:P199"/>
    <mergeCell ref="P200:P202"/>
    <mergeCell ref="P203:P205"/>
    <mergeCell ref="P206:P212"/>
    <mergeCell ref="P220:P222"/>
    <mergeCell ref="P141:P144"/>
    <mergeCell ref="P165:P167"/>
    <mergeCell ref="P168:P170"/>
    <mergeCell ref="P171:P174"/>
    <mergeCell ref="P175:P178"/>
    <mergeCell ref="P179:P182"/>
    <mergeCell ref="P183:P186"/>
    <mergeCell ref="P187:P190"/>
    <mergeCell ref="P191:P194"/>
    <mergeCell ref="P59:P61"/>
    <mergeCell ref="P63:P66"/>
    <mergeCell ref="P67:P69"/>
    <mergeCell ref="P70:P72"/>
    <mergeCell ref="P73:P75"/>
    <mergeCell ref="P76:P78"/>
  </mergeCells>
  <pageMargins left="0.11811023622047245" right="0.11811023622047245" top="0.74803149606299213" bottom="0.15748031496062992" header="0.31496062992125984" footer="0.31496062992125984"/>
  <pageSetup paperSize="9" scale="50" orientation="landscape" r:id="rId1"/>
  <rowBreaks count="13" manualBreakCount="13">
    <brk id="24" max="15" man="1"/>
    <brk id="42" max="15" man="1"/>
    <brk id="52" max="15" man="1"/>
    <brk id="66" max="15" man="1"/>
    <brk id="89" max="15" man="1"/>
    <brk id="123" max="15" man="1"/>
    <brk id="138" max="15" man="1"/>
    <brk id="164" max="15" man="1"/>
    <brk id="190" max="15" man="1"/>
    <brk id="212" max="15" man="1"/>
    <brk id="256" max="15" man="1"/>
    <brk id="272" max="15" man="1"/>
    <brk id="287" max="15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="80" zoomScaleNormal="100" zoomScaleSheetLayoutView="80" workbookViewId="0">
      <selection activeCell="B7" sqref="B7:F34"/>
    </sheetView>
  </sheetViews>
  <sheetFormatPr defaultRowHeight="15" x14ac:dyDescent="0.25"/>
  <cols>
    <col min="1" max="1" width="35.5703125" customWidth="1"/>
    <col min="2" max="2" width="12.7109375" customWidth="1"/>
    <col min="3" max="3" width="13.7109375" customWidth="1"/>
    <col min="4" max="4" width="12.85546875" customWidth="1"/>
    <col min="5" max="6" width="13.5703125" customWidth="1"/>
  </cols>
  <sheetData>
    <row r="1" spans="1:6" ht="18.75" x14ac:dyDescent="0.3">
      <c r="A1" s="29" t="s">
        <v>222</v>
      </c>
    </row>
    <row r="2" spans="1:6" ht="18.75" x14ac:dyDescent="0.3">
      <c r="A2" s="29" t="s">
        <v>223</v>
      </c>
    </row>
    <row r="3" spans="1:6" ht="15.75" x14ac:dyDescent="0.25">
      <c r="A3" s="30" t="s">
        <v>224</v>
      </c>
    </row>
    <row r="4" spans="1:6" ht="37.5" customHeight="1" x14ac:dyDescent="0.25">
      <c r="A4" s="86" t="s">
        <v>225</v>
      </c>
      <c r="B4" s="87" t="s">
        <v>7</v>
      </c>
      <c r="C4" s="88"/>
      <c r="D4" s="89"/>
      <c r="E4" s="89"/>
      <c r="F4" s="90"/>
    </row>
    <row r="5" spans="1:6" x14ac:dyDescent="0.25">
      <c r="A5" s="86"/>
      <c r="B5" s="87"/>
      <c r="C5" s="31">
        <v>2023</v>
      </c>
      <c r="D5" s="31">
        <v>2024</v>
      </c>
      <c r="E5" s="31">
        <v>2025</v>
      </c>
      <c r="F5" s="31">
        <v>2026</v>
      </c>
    </row>
    <row r="6" spans="1:6" ht="60" customHeight="1" x14ac:dyDescent="0.25">
      <c r="A6" s="32" t="s">
        <v>226</v>
      </c>
      <c r="B6" s="33"/>
      <c r="C6" s="33"/>
      <c r="D6" s="33"/>
      <c r="E6" s="33"/>
      <c r="F6" s="33"/>
    </row>
    <row r="7" spans="1:6" ht="33.75" customHeight="1" x14ac:dyDescent="0.25">
      <c r="A7" s="32" t="s">
        <v>228</v>
      </c>
      <c r="B7" s="33">
        <f>B8+B9</f>
        <v>1064537.8999999999</v>
      </c>
      <c r="C7" s="33">
        <f t="shared" ref="C7:F7" si="0">C8+C9</f>
        <v>330235.2</v>
      </c>
      <c r="D7" s="33">
        <f t="shared" si="0"/>
        <v>322563.40000000002</v>
      </c>
      <c r="E7" s="33">
        <f t="shared" si="0"/>
        <v>213685.59999999998</v>
      </c>
      <c r="F7" s="33">
        <f t="shared" si="0"/>
        <v>198053.69999999998</v>
      </c>
    </row>
    <row r="8" spans="1:6" ht="33.75" customHeight="1" x14ac:dyDescent="0.25">
      <c r="A8" s="35" t="s">
        <v>227</v>
      </c>
      <c r="B8" s="36">
        <f>+C8+D8+E8+F8</f>
        <v>449007.3</v>
      </c>
      <c r="C8" s="36">
        <f>'Приложение №1'!F26</f>
        <v>120241.8</v>
      </c>
      <c r="D8" s="36">
        <f>'Приложение №1'!G26</f>
        <v>110266.9</v>
      </c>
      <c r="E8" s="36">
        <f>'Приложение №1'!H26</f>
        <v>109249.29999999999</v>
      </c>
      <c r="F8" s="36">
        <f>'Приложение №1'!I26</f>
        <v>109249.29999999999</v>
      </c>
    </row>
    <row r="9" spans="1:6" ht="21.75" customHeight="1" x14ac:dyDescent="0.25">
      <c r="A9" s="35" t="s">
        <v>229</v>
      </c>
      <c r="B9" s="36">
        <f>+C9+D9+E9+F9</f>
        <v>615530.6</v>
      </c>
      <c r="C9" s="36">
        <f>'Приложение №1'!F27</f>
        <v>209993.4</v>
      </c>
      <c r="D9" s="36">
        <f>'Приложение №1'!G27</f>
        <v>212296.5</v>
      </c>
      <c r="E9" s="36">
        <f>'Приложение №1'!H27</f>
        <v>104436.29999999999</v>
      </c>
      <c r="F9" s="36">
        <f>'Приложение №1'!I27</f>
        <v>88804.4</v>
      </c>
    </row>
    <row r="10" spans="1:6" ht="36" customHeight="1" x14ac:dyDescent="0.25">
      <c r="A10" s="32" t="s">
        <v>230</v>
      </c>
      <c r="B10" s="33">
        <f>B11+B12+B13</f>
        <v>2725723.5999999996</v>
      </c>
      <c r="C10" s="33">
        <f t="shared" ref="C10:F10" si="1">C11+C12+C13</f>
        <v>730305.8</v>
      </c>
      <c r="D10" s="33">
        <f t="shared" si="1"/>
        <v>714270.70000000007</v>
      </c>
      <c r="E10" s="33">
        <f t="shared" si="1"/>
        <v>660227.69999999995</v>
      </c>
      <c r="F10" s="33">
        <f t="shared" si="1"/>
        <v>620919.4</v>
      </c>
    </row>
    <row r="11" spans="1:6" ht="37.5" customHeight="1" x14ac:dyDescent="0.25">
      <c r="A11" s="35" t="s">
        <v>231</v>
      </c>
      <c r="B11" s="36">
        <f>+C11+D11+E11+F11</f>
        <v>534581.99999999988</v>
      </c>
      <c r="C11" s="36">
        <f>'Приложение №1'!F60</f>
        <v>145323.49999999997</v>
      </c>
      <c r="D11" s="36">
        <f>'Приложение №1'!G60</f>
        <v>129644.39999999998</v>
      </c>
      <c r="E11" s="36">
        <f>'Приложение №1'!H60</f>
        <v>128992.79999999997</v>
      </c>
      <c r="F11" s="36">
        <f>'Приложение №1'!I60</f>
        <v>130621.29999999997</v>
      </c>
    </row>
    <row r="12" spans="1:6" ht="27" customHeight="1" x14ac:dyDescent="0.25">
      <c r="A12" s="35" t="s">
        <v>229</v>
      </c>
      <c r="B12" s="36">
        <f t="shared" ref="B12:B13" si="2">+C12+D12+E12+F12</f>
        <v>1853943.5999999999</v>
      </c>
      <c r="C12" s="36">
        <f>'Приложение №1'!F65</f>
        <v>524664</v>
      </c>
      <c r="D12" s="36">
        <f>'Приложение №1'!G65</f>
        <v>524184</v>
      </c>
      <c r="E12" s="36">
        <f>'Приложение №1'!H65</f>
        <v>435210.9</v>
      </c>
      <c r="F12" s="36">
        <f>'Приложение №1'!I65</f>
        <v>369884.7</v>
      </c>
    </row>
    <row r="13" spans="1:6" ht="21.75" customHeight="1" x14ac:dyDescent="0.25">
      <c r="A13" s="35" t="s">
        <v>22</v>
      </c>
      <c r="B13" s="36">
        <f t="shared" si="2"/>
        <v>337198</v>
      </c>
      <c r="C13" s="36">
        <f>'Приложение №1'!F66</f>
        <v>60318.3</v>
      </c>
      <c r="D13" s="36">
        <f>'Приложение №1'!G66</f>
        <v>60442.3</v>
      </c>
      <c r="E13" s="36">
        <f>'Приложение №1'!H66</f>
        <v>96024</v>
      </c>
      <c r="F13" s="36">
        <f>'Приложение №1'!I66</f>
        <v>120413.4</v>
      </c>
    </row>
    <row r="14" spans="1:6" ht="40.5" customHeight="1" x14ac:dyDescent="0.25">
      <c r="A14" s="91" t="s">
        <v>232</v>
      </c>
      <c r="B14" s="92">
        <f>B16+B17</f>
        <v>69713.099999999991</v>
      </c>
      <c r="C14" s="92">
        <f>C16+C17</f>
        <v>17342.200000000004</v>
      </c>
      <c r="D14" s="92">
        <f>D16+D17</f>
        <v>17508.5</v>
      </c>
      <c r="E14" s="93">
        <f>E16+E17</f>
        <v>17431.2</v>
      </c>
      <c r="F14" s="93">
        <f>F16+F17</f>
        <v>17431.2</v>
      </c>
    </row>
    <row r="15" spans="1:6" ht="15" hidden="1" customHeight="1" x14ac:dyDescent="0.25">
      <c r="A15" s="91"/>
      <c r="B15" s="92"/>
      <c r="C15" s="92"/>
      <c r="D15" s="92"/>
      <c r="E15" s="94"/>
      <c r="F15" s="94"/>
    </row>
    <row r="16" spans="1:6" ht="31.5" x14ac:dyDescent="0.25">
      <c r="A16" s="35" t="s">
        <v>231</v>
      </c>
      <c r="B16" s="36">
        <f>+C16+D16+E16+F16</f>
        <v>69292.7</v>
      </c>
      <c r="C16" s="36">
        <f>'Приложение №1'!F198</f>
        <v>16921.800000000003</v>
      </c>
      <c r="D16" s="36">
        <f>'Приложение №1'!G198</f>
        <v>17508.5</v>
      </c>
      <c r="E16" s="36">
        <f>'Приложение №1'!H198</f>
        <v>17431.2</v>
      </c>
      <c r="F16" s="36">
        <f>'Приложение №1'!I198</f>
        <v>17431.2</v>
      </c>
    </row>
    <row r="17" spans="1:6" ht="15.75" x14ac:dyDescent="0.25">
      <c r="A17" s="35" t="s">
        <v>229</v>
      </c>
      <c r="B17" s="36">
        <f>+C17+D17+E17+F17</f>
        <v>420.4</v>
      </c>
      <c r="C17" s="36">
        <f>'Приложение №1'!F199</f>
        <v>420.4</v>
      </c>
      <c r="D17" s="36">
        <f>'Приложение №1'!G199</f>
        <v>0</v>
      </c>
      <c r="E17" s="36">
        <f>'Приложение №1'!H199</f>
        <v>0</v>
      </c>
      <c r="F17" s="36">
        <f>'Приложение №1'!I199</f>
        <v>0</v>
      </c>
    </row>
    <row r="18" spans="1:6" ht="126" x14ac:dyDescent="0.25">
      <c r="A18" s="32" t="s">
        <v>233</v>
      </c>
      <c r="B18" s="33">
        <f>B19+B20</f>
        <v>51850.400000000001</v>
      </c>
      <c r="C18" s="33">
        <f t="shared" ref="C18:F18" si="3">C19+C20</f>
        <v>14228.900000000001</v>
      </c>
      <c r="D18" s="33">
        <f t="shared" si="3"/>
        <v>13937.599999999999</v>
      </c>
      <c r="E18" s="33">
        <f t="shared" si="3"/>
        <v>12784</v>
      </c>
      <c r="F18" s="33">
        <f t="shared" si="3"/>
        <v>10899.900000000001</v>
      </c>
    </row>
    <row r="19" spans="1:6" ht="31.5" x14ac:dyDescent="0.25">
      <c r="A19" s="35" t="s">
        <v>231</v>
      </c>
      <c r="B19" s="36">
        <f t="shared" ref="B19:B30" si="4">+C19+D19+E19+F19</f>
        <v>6704.4000000000005</v>
      </c>
      <c r="C19" s="36">
        <f>'Приложение №1'!F221</f>
        <v>2746.7000000000003</v>
      </c>
      <c r="D19" s="36">
        <f>'Приложение №1'!G221</f>
        <v>1531</v>
      </c>
      <c r="E19" s="36">
        <f>'Приложение №1'!H221</f>
        <v>1196</v>
      </c>
      <c r="F19" s="36">
        <f>'Приложение №1'!I221</f>
        <v>1230.7</v>
      </c>
    </row>
    <row r="20" spans="1:6" ht="15.75" x14ac:dyDescent="0.25">
      <c r="A20" s="35" t="s">
        <v>229</v>
      </c>
      <c r="B20" s="36">
        <f t="shared" si="4"/>
        <v>45146</v>
      </c>
      <c r="C20" s="36">
        <f>'Приложение №1'!F222</f>
        <v>11482.2</v>
      </c>
      <c r="D20" s="36">
        <f>'Приложение №1'!G222</f>
        <v>12406.599999999999</v>
      </c>
      <c r="E20" s="36">
        <f>'Приложение №1'!H222</f>
        <v>11588</v>
      </c>
      <c r="F20" s="36">
        <f>'Приложение №1'!I222</f>
        <v>9669.2000000000007</v>
      </c>
    </row>
    <row r="21" spans="1:6" ht="118.5" customHeight="1" x14ac:dyDescent="0.25">
      <c r="A21" s="35" t="s">
        <v>234</v>
      </c>
      <c r="B21" s="33">
        <f t="shared" si="4"/>
        <v>0</v>
      </c>
      <c r="C21" s="33">
        <f t="shared" ref="C21:F21" si="5">C22</f>
        <v>0</v>
      </c>
      <c r="D21" s="33">
        <f t="shared" si="5"/>
        <v>0</v>
      </c>
      <c r="E21" s="33">
        <f t="shared" si="5"/>
        <v>0</v>
      </c>
      <c r="F21" s="33">
        <f t="shared" si="5"/>
        <v>0</v>
      </c>
    </row>
    <row r="22" spans="1:6" ht="31.5" x14ac:dyDescent="0.25">
      <c r="A22" s="35" t="s">
        <v>231</v>
      </c>
      <c r="B22" s="36">
        <f t="shared" si="4"/>
        <v>0</v>
      </c>
      <c r="C22" s="36">
        <f>'Приложение №1'!F257</f>
        <v>0</v>
      </c>
      <c r="D22" s="36">
        <f>'Приложение №1'!G257</f>
        <v>0</v>
      </c>
      <c r="E22" s="36">
        <f>'Приложение №1'!H257</f>
        <v>0</v>
      </c>
      <c r="F22" s="36">
        <f>'Приложение №1'!I257</f>
        <v>0</v>
      </c>
    </row>
    <row r="23" spans="1:6" ht="362.25" x14ac:dyDescent="0.25">
      <c r="A23" s="35" t="s">
        <v>203</v>
      </c>
      <c r="B23" s="33">
        <f t="shared" si="4"/>
        <v>7694.5999999999995</v>
      </c>
      <c r="C23" s="33">
        <f t="shared" ref="C23:F23" si="6">C24+C25</f>
        <v>1848.1000000000001</v>
      </c>
      <c r="D23" s="33">
        <f t="shared" si="6"/>
        <v>1821.9</v>
      </c>
      <c r="E23" s="33">
        <f t="shared" si="6"/>
        <v>1821.9</v>
      </c>
      <c r="F23" s="33">
        <f t="shared" si="6"/>
        <v>2202.6999999999998</v>
      </c>
    </row>
    <row r="24" spans="1:6" ht="15.75" x14ac:dyDescent="0.25">
      <c r="A24" s="35" t="s">
        <v>229</v>
      </c>
      <c r="B24" s="36">
        <f t="shared" si="4"/>
        <v>495</v>
      </c>
      <c r="C24" s="36">
        <f>'Приложение №1'!F262</f>
        <v>55.4</v>
      </c>
      <c r="D24" s="36">
        <f>'Приложение №1'!G262</f>
        <v>54.6</v>
      </c>
      <c r="E24" s="36">
        <f>'Приложение №1'!H262</f>
        <v>54.6</v>
      </c>
      <c r="F24" s="36">
        <f>'Приложение №1'!I262</f>
        <v>330.4</v>
      </c>
    </row>
    <row r="25" spans="1:6" ht="15.75" x14ac:dyDescent="0.25">
      <c r="A25" s="35" t="s">
        <v>22</v>
      </c>
      <c r="B25" s="36">
        <f t="shared" si="4"/>
        <v>7199.6</v>
      </c>
      <c r="C25" s="36">
        <f>'Приложение №1'!F263</f>
        <v>1792.7</v>
      </c>
      <c r="D25" s="36">
        <f>'Приложение №1'!G263</f>
        <v>1767.3000000000002</v>
      </c>
      <c r="E25" s="36">
        <f>'Приложение №1'!H263</f>
        <v>1767.3000000000002</v>
      </c>
      <c r="F25" s="36">
        <f>'Приложение №1'!I263</f>
        <v>1872.3</v>
      </c>
    </row>
    <row r="26" spans="1:6" ht="283.5" x14ac:dyDescent="0.25">
      <c r="A26" s="35" t="s">
        <v>215</v>
      </c>
      <c r="B26" s="33">
        <f t="shared" ref="B26:B28" si="7">+C26+D26+E26+F26</f>
        <v>10449.200000000001</v>
      </c>
      <c r="C26" s="33">
        <f t="shared" ref="C26:F26" si="8">C27+C28</f>
        <v>10449.200000000001</v>
      </c>
      <c r="D26" s="33">
        <f t="shared" si="8"/>
        <v>0</v>
      </c>
      <c r="E26" s="33">
        <f t="shared" si="8"/>
        <v>0</v>
      </c>
      <c r="F26" s="33">
        <f t="shared" si="8"/>
        <v>0</v>
      </c>
    </row>
    <row r="27" spans="1:6" ht="15.75" x14ac:dyDescent="0.25">
      <c r="A27" s="35" t="s">
        <v>229</v>
      </c>
      <c r="B27" s="36">
        <f t="shared" si="7"/>
        <v>10344.700000000001</v>
      </c>
      <c r="C27" s="36">
        <f>'Приложение №1'!F274</f>
        <v>10344.700000000001</v>
      </c>
      <c r="D27" s="36">
        <f>'Приложение №1'!G274</f>
        <v>0</v>
      </c>
      <c r="E27" s="36">
        <f>'Приложение №1'!H274</f>
        <v>0</v>
      </c>
      <c r="F27" s="36">
        <f>'Приложение №1'!I274</f>
        <v>0</v>
      </c>
    </row>
    <row r="28" spans="1:6" ht="38.25" x14ac:dyDescent="0.25">
      <c r="A28" s="10" t="s">
        <v>209</v>
      </c>
      <c r="B28" s="36">
        <f t="shared" si="7"/>
        <v>104.5</v>
      </c>
      <c r="C28" s="36">
        <f>'Приложение №1'!F275</f>
        <v>104.5</v>
      </c>
      <c r="D28" s="36">
        <f>'Приложение №1'!G275</f>
        <v>0</v>
      </c>
      <c r="E28" s="36">
        <f>'Приложение №1'!H275</f>
        <v>0</v>
      </c>
      <c r="F28" s="36">
        <f>'Приложение №1'!I275</f>
        <v>0</v>
      </c>
    </row>
    <row r="29" spans="1:6" ht="47.25" x14ac:dyDescent="0.25">
      <c r="A29" s="35" t="s">
        <v>278</v>
      </c>
      <c r="B29" s="33">
        <f t="shared" si="4"/>
        <v>25758.800000000003</v>
      </c>
      <c r="C29" s="33">
        <f t="shared" ref="C29:F29" si="9">C30</f>
        <v>6448.2999999999993</v>
      </c>
      <c r="D29" s="33">
        <f t="shared" si="9"/>
        <v>6840.9</v>
      </c>
      <c r="E29" s="33">
        <f t="shared" si="9"/>
        <v>6234.8000000000011</v>
      </c>
      <c r="F29" s="33">
        <f t="shared" si="9"/>
        <v>6234.8000000000011</v>
      </c>
    </row>
    <row r="30" spans="1:6" ht="31.5" x14ac:dyDescent="0.25">
      <c r="A30" s="35" t="s">
        <v>231</v>
      </c>
      <c r="B30" s="36">
        <f t="shared" si="4"/>
        <v>25758.800000000003</v>
      </c>
      <c r="C30" s="36">
        <f>'Приложение №1'!F285</f>
        <v>6448.2999999999993</v>
      </c>
      <c r="D30" s="36">
        <f>'Приложение №1'!G285</f>
        <v>6840.9</v>
      </c>
      <c r="E30" s="36">
        <f>'Приложение №1'!H285</f>
        <v>6234.8000000000011</v>
      </c>
      <c r="F30" s="36">
        <f>'Приложение №1'!I285</f>
        <v>6234.8000000000011</v>
      </c>
    </row>
    <row r="31" spans="1:6" ht="15.75" x14ac:dyDescent="0.25">
      <c r="A31" s="35" t="s">
        <v>19</v>
      </c>
      <c r="B31" s="33">
        <f>B32+B33+B34</f>
        <v>3955727.6</v>
      </c>
      <c r="C31" s="33">
        <f t="shared" ref="C31:F31" si="10">C32+C33+C34</f>
        <v>1110857.7</v>
      </c>
      <c r="D31" s="33">
        <f t="shared" si="10"/>
        <v>1076943</v>
      </c>
      <c r="E31" s="33">
        <f t="shared" si="10"/>
        <v>912185.2</v>
      </c>
      <c r="F31" s="33">
        <f t="shared" si="10"/>
        <v>855741.7</v>
      </c>
    </row>
    <row r="32" spans="1:6" ht="31.5" x14ac:dyDescent="0.25">
      <c r="A32" s="35" t="s">
        <v>227</v>
      </c>
      <c r="B32" s="36">
        <f>+C32+D32+E32+F32</f>
        <v>1085449.7</v>
      </c>
      <c r="C32" s="36">
        <f>C8+C11+C16+C19+C28+C30</f>
        <v>291786.59999999998</v>
      </c>
      <c r="D32" s="36">
        <f t="shared" ref="D32:F32" si="11">D8+D11+D16+D19+D28+D30</f>
        <v>265791.7</v>
      </c>
      <c r="E32" s="36">
        <f t="shared" si="11"/>
        <v>263104.09999999998</v>
      </c>
      <c r="F32" s="36">
        <f t="shared" si="11"/>
        <v>264767.3</v>
      </c>
    </row>
    <row r="33" spans="1:6" ht="15.75" x14ac:dyDescent="0.25">
      <c r="A33" s="35" t="s">
        <v>229</v>
      </c>
      <c r="B33" s="36">
        <f t="shared" ref="B33:B34" si="12">+C33+D33+E33+F33</f>
        <v>2525880.2999999998</v>
      </c>
      <c r="C33" s="36">
        <f>C9+C12+C17+C20+C24+C27</f>
        <v>756960.1</v>
      </c>
      <c r="D33" s="36">
        <f t="shared" ref="D33:F33" si="13">D9+D12+D17+D20+D24+D27</f>
        <v>748941.7</v>
      </c>
      <c r="E33" s="36">
        <f t="shared" si="13"/>
        <v>551289.79999999993</v>
      </c>
      <c r="F33" s="36">
        <f t="shared" si="13"/>
        <v>468688.7</v>
      </c>
    </row>
    <row r="34" spans="1:6" ht="15.75" x14ac:dyDescent="0.25">
      <c r="A34" s="35" t="s">
        <v>235</v>
      </c>
      <c r="B34" s="36">
        <f t="shared" si="12"/>
        <v>344397.60000000003</v>
      </c>
      <c r="C34" s="36">
        <f>C13+C25</f>
        <v>62111</v>
      </c>
      <c r="D34" s="36">
        <f t="shared" ref="D34:F34" si="14">D13+D25</f>
        <v>62209.600000000006</v>
      </c>
      <c r="E34" s="36">
        <f t="shared" si="14"/>
        <v>97791.3</v>
      </c>
      <c r="F34" s="36">
        <f t="shared" si="14"/>
        <v>122285.7</v>
      </c>
    </row>
    <row r="39" spans="1:6" x14ac:dyDescent="0.25">
      <c r="B39" s="34"/>
      <c r="C39" s="34"/>
      <c r="D39" s="34"/>
      <c r="E39" s="34"/>
      <c r="F39" s="34"/>
    </row>
    <row r="42" spans="1:6" x14ac:dyDescent="0.25">
      <c r="B42" s="34"/>
      <c r="C42" s="34"/>
      <c r="D42" s="34"/>
      <c r="E42" s="34"/>
      <c r="F42" s="34"/>
    </row>
    <row r="44" spans="1:6" x14ac:dyDescent="0.25">
      <c r="B44" s="34"/>
      <c r="C44" s="34"/>
      <c r="D44" s="34"/>
      <c r="E44" s="34"/>
      <c r="F44" s="34"/>
    </row>
    <row r="46" spans="1:6" x14ac:dyDescent="0.25">
      <c r="B46" s="34"/>
      <c r="C46" s="34"/>
      <c r="D46" s="34"/>
      <c r="E46" s="34"/>
      <c r="F46" s="34"/>
    </row>
  </sheetData>
  <mergeCells count="9">
    <mergeCell ref="A4:A5"/>
    <mergeCell ref="B4:B5"/>
    <mergeCell ref="C4:F4"/>
    <mergeCell ref="A14:A15"/>
    <mergeCell ref="B14:B15"/>
    <mergeCell ref="C14:C15"/>
    <mergeCell ref="D14:D15"/>
    <mergeCell ref="E14:E15"/>
    <mergeCell ref="F14:F15"/>
  </mergeCells>
  <pageMargins left="0.70866141732283472" right="0" top="0.74803149606299213" bottom="0" header="0.31496062992125984" footer="0.31496062992125984"/>
  <pageSetup paperSize="9" scale="87" orientation="portrait" verticalDpi="0" r:id="rId1"/>
  <rowBreaks count="1" manualBreakCount="1">
    <brk id="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Лист3</vt:lpstr>
      <vt:lpstr>'Приложение №1'!Область_печати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262</dc:creator>
  <cp:lastModifiedBy>ЭВМ оператор</cp:lastModifiedBy>
  <cp:lastPrinted>2024-10-24T05:39:50Z</cp:lastPrinted>
  <dcterms:created xsi:type="dcterms:W3CDTF">2022-07-26T09:11:24Z</dcterms:created>
  <dcterms:modified xsi:type="dcterms:W3CDTF">2024-10-24T05:40:03Z</dcterms:modified>
</cp:coreProperties>
</file>