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ФЕВРАЛЬ 2025\Постановления\О внес изм от 18.12.2015 № 1369 (2)\"/>
    </mc:Choice>
  </mc:AlternateContent>
  <bookViews>
    <workbookView xWindow="0" yWindow="0" windowWidth="28800" windowHeight="12435"/>
  </bookViews>
  <sheets>
    <sheet name="Приложение №1" sheetId="1" r:id="rId1"/>
    <sheet name="Лист3" sheetId="3" r:id="rId2"/>
    <sheet name="Лист2" sheetId="5" r:id="rId3"/>
    <sheet name="Лист1" sheetId="6" r:id="rId4"/>
  </sheets>
  <definedNames>
    <definedName name="_xlnm.Print_Area" localSheetId="1">Лист3!$A$1:$F$34</definedName>
    <definedName name="_xlnm.Print_Area" localSheetId="0">'Приложение №1'!$A$1:$P$415</definedName>
  </definedNames>
  <calcPr calcId="152511"/>
</workbook>
</file>

<file path=xl/calcChain.xml><?xml version="1.0" encoding="utf-8"?>
<calcChain xmlns="http://schemas.openxmlformats.org/spreadsheetml/2006/main">
  <c r="I366" i="1" l="1"/>
  <c r="I330" i="1"/>
  <c r="I329" i="1"/>
  <c r="G366" i="1"/>
  <c r="H366" i="1"/>
  <c r="F366" i="1"/>
  <c r="G358" i="1"/>
  <c r="H358" i="1"/>
  <c r="I358" i="1"/>
  <c r="G357" i="1"/>
  <c r="H357" i="1"/>
  <c r="I357" i="1"/>
  <c r="G356" i="1"/>
  <c r="H356" i="1"/>
  <c r="I356" i="1"/>
  <c r="G330" i="1"/>
  <c r="H330" i="1"/>
  <c r="G329" i="1"/>
  <c r="H329" i="1"/>
  <c r="G328" i="1"/>
  <c r="H328" i="1"/>
  <c r="I328" i="1"/>
  <c r="I365" i="1"/>
  <c r="E326" i="1"/>
  <c r="E325" i="1"/>
  <c r="E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F314" i="1"/>
  <c r="E318" i="1"/>
  <c r="E317" i="1"/>
  <c r="E316" i="1"/>
  <c r="I315" i="1"/>
  <c r="H315" i="1"/>
  <c r="G315" i="1"/>
  <c r="F315" i="1"/>
  <c r="I314" i="1"/>
  <c r="H314" i="1"/>
  <c r="G314" i="1"/>
  <c r="I313" i="1"/>
  <c r="H313" i="1"/>
  <c r="G313" i="1"/>
  <c r="F313" i="1"/>
  <c r="I312" i="1"/>
  <c r="I311" i="1" s="1"/>
  <c r="H312" i="1"/>
  <c r="G312" i="1"/>
  <c r="G302" i="1" s="1"/>
  <c r="F312" i="1"/>
  <c r="G365" i="1"/>
  <c r="H365" i="1"/>
  <c r="G364" i="1"/>
  <c r="H364" i="1"/>
  <c r="I364" i="1"/>
  <c r="F182" i="1"/>
  <c r="G182" i="1"/>
  <c r="H182" i="1"/>
  <c r="I182" i="1"/>
  <c r="G181" i="1"/>
  <c r="H181" i="1"/>
  <c r="I181" i="1"/>
  <c r="F181" i="1"/>
  <c r="G180" i="1"/>
  <c r="H180" i="1"/>
  <c r="I180" i="1"/>
  <c r="G166" i="1"/>
  <c r="H166" i="1"/>
  <c r="I166" i="1"/>
  <c r="F166" i="1"/>
  <c r="G165" i="1"/>
  <c r="H165" i="1"/>
  <c r="I165" i="1"/>
  <c r="F165" i="1"/>
  <c r="G164" i="1"/>
  <c r="H164" i="1"/>
  <c r="I164" i="1"/>
  <c r="F164" i="1"/>
  <c r="E378" i="1"/>
  <c r="F377" i="1"/>
  <c r="E377" i="1" s="1"/>
  <c r="F376" i="1"/>
  <c r="I375" i="1"/>
  <c r="H375" i="1"/>
  <c r="G375" i="1"/>
  <c r="E374" i="1"/>
  <c r="F373" i="1"/>
  <c r="F372" i="1"/>
  <c r="I371" i="1"/>
  <c r="H371" i="1"/>
  <c r="G371" i="1"/>
  <c r="E370" i="1"/>
  <c r="F369" i="1"/>
  <c r="E369" i="1" s="1"/>
  <c r="F368" i="1"/>
  <c r="F364" i="1" s="1"/>
  <c r="I367" i="1"/>
  <c r="H367" i="1"/>
  <c r="G367" i="1"/>
  <c r="F362" i="1"/>
  <c r="E362" i="1" s="1"/>
  <c r="F361" i="1"/>
  <c r="E361" i="1" s="1"/>
  <c r="F360" i="1"/>
  <c r="F356" i="1" s="1"/>
  <c r="I359" i="1"/>
  <c r="H359" i="1"/>
  <c r="G359" i="1"/>
  <c r="F354" i="1"/>
  <c r="E354" i="1" s="1"/>
  <c r="F353" i="1"/>
  <c r="E353" i="1" s="1"/>
  <c r="F352" i="1"/>
  <c r="I351" i="1"/>
  <c r="H351" i="1"/>
  <c r="G351" i="1"/>
  <c r="F350" i="1"/>
  <c r="E350" i="1" s="1"/>
  <c r="F349" i="1"/>
  <c r="E349" i="1" s="1"/>
  <c r="F348" i="1"/>
  <c r="I347" i="1"/>
  <c r="H347" i="1"/>
  <c r="G347" i="1"/>
  <c r="F346" i="1"/>
  <c r="E346" i="1" s="1"/>
  <c r="F345" i="1"/>
  <c r="E345" i="1" s="1"/>
  <c r="F344" i="1"/>
  <c r="I343" i="1"/>
  <c r="H343" i="1"/>
  <c r="G343" i="1"/>
  <c r="F342" i="1"/>
  <c r="E342" i="1" s="1"/>
  <c r="F341" i="1"/>
  <c r="E341" i="1" s="1"/>
  <c r="F340" i="1"/>
  <c r="I339" i="1"/>
  <c r="H339" i="1"/>
  <c r="G339" i="1"/>
  <c r="F338" i="1"/>
  <c r="E338" i="1" s="1"/>
  <c r="F337" i="1"/>
  <c r="E337" i="1" s="1"/>
  <c r="F336" i="1"/>
  <c r="I335" i="1"/>
  <c r="H335" i="1"/>
  <c r="G335" i="1"/>
  <c r="F334" i="1"/>
  <c r="E334" i="1" s="1"/>
  <c r="F333" i="1"/>
  <c r="E333" i="1" s="1"/>
  <c r="F332" i="1"/>
  <c r="I331" i="1"/>
  <c r="H331" i="1"/>
  <c r="G331" i="1"/>
  <c r="H311" i="1" l="1"/>
  <c r="F328" i="1"/>
  <c r="F302" i="1"/>
  <c r="F357" i="1"/>
  <c r="F358" i="1"/>
  <c r="E314" i="1"/>
  <c r="F330" i="1"/>
  <c r="I302" i="1"/>
  <c r="I298" i="1" s="1"/>
  <c r="F24" i="3" s="1"/>
  <c r="F365" i="1"/>
  <c r="E365" i="1" s="1"/>
  <c r="F329" i="1"/>
  <c r="H302" i="1"/>
  <c r="H298" i="1" s="1"/>
  <c r="E24" i="3" s="1"/>
  <c r="G298" i="1"/>
  <c r="D24" i="3" s="1"/>
  <c r="F298" i="1"/>
  <c r="C24" i="3" s="1"/>
  <c r="E358" i="1"/>
  <c r="E357" i="1"/>
  <c r="I355" i="1"/>
  <c r="H355" i="1"/>
  <c r="G355" i="1"/>
  <c r="F355" i="1"/>
  <c r="E356" i="1"/>
  <c r="E302" i="1"/>
  <c r="I319" i="1"/>
  <c r="G311" i="1"/>
  <c r="E321" i="1"/>
  <c r="H319" i="1"/>
  <c r="E313" i="1"/>
  <c r="E322" i="1"/>
  <c r="G319" i="1"/>
  <c r="E323" i="1"/>
  <c r="F319" i="1"/>
  <c r="E320" i="1"/>
  <c r="E315" i="1"/>
  <c r="F311" i="1"/>
  <c r="E312" i="1"/>
  <c r="E329" i="1"/>
  <c r="F93" i="1"/>
  <c r="E330" i="1"/>
  <c r="G363" i="1"/>
  <c r="H363" i="1"/>
  <c r="F359" i="1"/>
  <c r="F339" i="1"/>
  <c r="E360" i="1"/>
  <c r="E359" i="1" s="1"/>
  <c r="F375" i="1"/>
  <c r="F371" i="1"/>
  <c r="F351" i="1"/>
  <c r="F335" i="1"/>
  <c r="E366" i="1"/>
  <c r="I327" i="1"/>
  <c r="H327" i="1"/>
  <c r="G327" i="1"/>
  <c r="F367" i="1"/>
  <c r="F347" i="1"/>
  <c r="F343" i="1"/>
  <c r="I363" i="1"/>
  <c r="E332" i="1"/>
  <c r="E331" i="1" s="1"/>
  <c r="E376" i="1"/>
  <c r="E375" i="1" s="1"/>
  <c r="E340" i="1"/>
  <c r="E339" i="1" s="1"/>
  <c r="E373" i="1"/>
  <c r="E372" i="1"/>
  <c r="E344" i="1"/>
  <c r="E343" i="1" s="1"/>
  <c r="E348" i="1"/>
  <c r="E347" i="1" s="1"/>
  <c r="E336" i="1"/>
  <c r="E335" i="1" s="1"/>
  <c r="E368" i="1"/>
  <c r="E367" i="1" s="1"/>
  <c r="F331" i="1"/>
  <c r="E352" i="1"/>
  <c r="E351" i="1" s="1"/>
  <c r="G407" i="1"/>
  <c r="G404" i="1" s="1"/>
  <c r="G212" i="1"/>
  <c r="H212" i="1"/>
  <c r="I212" i="1"/>
  <c r="G41" i="1"/>
  <c r="G405" i="1"/>
  <c r="H405" i="1"/>
  <c r="I405" i="1"/>
  <c r="F405" i="1"/>
  <c r="F404" i="1"/>
  <c r="I407" i="1"/>
  <c r="I406" i="1" s="1"/>
  <c r="H407" i="1"/>
  <c r="H406" i="1" s="1"/>
  <c r="F406" i="1"/>
  <c r="G400" i="1"/>
  <c r="H400" i="1"/>
  <c r="I400" i="1"/>
  <c r="F400" i="1"/>
  <c r="G399" i="1"/>
  <c r="H399" i="1"/>
  <c r="I399" i="1"/>
  <c r="G398" i="1"/>
  <c r="H398" i="1"/>
  <c r="I398" i="1"/>
  <c r="F398" i="1"/>
  <c r="F399" i="1"/>
  <c r="G394" i="1"/>
  <c r="H394" i="1"/>
  <c r="I394" i="1"/>
  <c r="G391" i="1"/>
  <c r="H391" i="1"/>
  <c r="I391" i="1"/>
  <c r="G388" i="1"/>
  <c r="H388" i="1"/>
  <c r="I388" i="1"/>
  <c r="G387" i="1"/>
  <c r="H387" i="1"/>
  <c r="I387" i="1"/>
  <c r="G386" i="1"/>
  <c r="H386" i="1"/>
  <c r="I386" i="1"/>
  <c r="F395" i="1"/>
  <c r="F396" i="1"/>
  <c r="F387" i="1" s="1"/>
  <c r="F392" i="1"/>
  <c r="F391" i="1" s="1"/>
  <c r="E390" i="1"/>
  <c r="F388" i="1"/>
  <c r="E408" i="1"/>
  <c r="E405" i="1" s="1"/>
  <c r="E402" i="1" s="1"/>
  <c r="E399" i="1" s="1"/>
  <c r="B24" i="3" l="1"/>
  <c r="E298" i="1"/>
  <c r="E355" i="1"/>
  <c r="E319" i="1"/>
  <c r="E311" i="1"/>
  <c r="F397" i="1"/>
  <c r="F327" i="1"/>
  <c r="E328" i="1"/>
  <c r="E327" i="1" s="1"/>
  <c r="E371" i="1"/>
  <c r="F363" i="1"/>
  <c r="E364" i="1"/>
  <c r="E363" i="1" s="1"/>
  <c r="G403" i="1"/>
  <c r="I385" i="1"/>
  <c r="G397" i="1"/>
  <c r="H385" i="1"/>
  <c r="F403" i="1"/>
  <c r="H384" i="1"/>
  <c r="H381" i="1" s="1"/>
  <c r="E29" i="3" s="1"/>
  <c r="F394" i="1"/>
  <c r="G384" i="1"/>
  <c r="G381" i="1" s="1"/>
  <c r="D29" i="3" s="1"/>
  <c r="I384" i="1"/>
  <c r="I381" i="1" s="1"/>
  <c r="F29" i="3" s="1"/>
  <c r="I397" i="1"/>
  <c r="I404" i="1"/>
  <c r="I403" i="1" s="1"/>
  <c r="E395" i="1"/>
  <c r="G406" i="1"/>
  <c r="F384" i="1"/>
  <c r="F381" i="1" s="1"/>
  <c r="C29" i="3" s="1"/>
  <c r="E387" i="1"/>
  <c r="H397" i="1"/>
  <c r="G385" i="1"/>
  <c r="H404" i="1"/>
  <c r="H403" i="1" s="1"/>
  <c r="E396" i="1"/>
  <c r="G383" i="1"/>
  <c r="F386" i="1"/>
  <c r="E386" i="1" s="1"/>
  <c r="E407" i="1"/>
  <c r="E404" i="1" s="1"/>
  <c r="E401" i="1" s="1"/>
  <c r="E398" i="1" s="1"/>
  <c r="E389" i="1"/>
  <c r="B29" i="3" l="1"/>
  <c r="I383" i="1"/>
  <c r="I382" i="1" s="1"/>
  <c r="G380" i="1"/>
  <c r="G379" i="1" s="1"/>
  <c r="G382" i="1"/>
  <c r="E381" i="1"/>
  <c r="E384" i="1"/>
  <c r="F383" i="1"/>
  <c r="F385" i="1"/>
  <c r="H383" i="1"/>
  <c r="F291" i="1"/>
  <c r="F198" i="1"/>
  <c r="F39" i="1"/>
  <c r="F36" i="1"/>
  <c r="I380" i="1" l="1"/>
  <c r="I379" i="1" s="1"/>
  <c r="F380" i="1"/>
  <c r="F382" i="1"/>
  <c r="E383" i="1"/>
  <c r="H380" i="1"/>
  <c r="H379" i="1" s="1"/>
  <c r="H382" i="1"/>
  <c r="G56" i="1"/>
  <c r="H56" i="1"/>
  <c r="I56" i="1"/>
  <c r="C28" i="3" l="1"/>
  <c r="C27" i="3" s="1"/>
  <c r="F379" i="1"/>
  <c r="E380" i="1"/>
  <c r="F27" i="5" l="1"/>
  <c r="H19" i="5"/>
  <c r="H25" i="5" s="1"/>
  <c r="G19" i="5"/>
  <c r="H21" i="5"/>
  <c r="H27" i="5" s="1"/>
  <c r="G21" i="5"/>
  <c r="G27" i="5" s="1"/>
  <c r="H20" i="5"/>
  <c r="H26" i="5" s="1"/>
  <c r="G20" i="5"/>
  <c r="G26" i="5" s="1"/>
  <c r="F20" i="5"/>
  <c r="F26" i="5" s="1"/>
  <c r="F19" i="5"/>
  <c r="F22" i="5" s="1"/>
  <c r="G22" i="5" l="1"/>
  <c r="F28" i="5"/>
  <c r="F24" i="5"/>
  <c r="G28" i="5"/>
  <c r="G24" i="5"/>
  <c r="H22" i="5"/>
  <c r="F25" i="5"/>
  <c r="G25" i="5"/>
  <c r="F14" i="5"/>
  <c r="G14" i="5"/>
  <c r="G23" i="5" s="1"/>
  <c r="H14" i="5"/>
  <c r="H23" i="5" s="1"/>
  <c r="F16" i="5" l="1"/>
  <c r="F23" i="5"/>
  <c r="H24" i="5"/>
  <c r="H28" i="5"/>
  <c r="F28" i="3"/>
  <c r="F27" i="3" s="1"/>
  <c r="I295" i="1"/>
  <c r="I294" i="1" s="1"/>
  <c r="G306" i="1"/>
  <c r="G303" i="1" s="1"/>
  <c r="H306" i="1"/>
  <c r="H303" i="1" s="1"/>
  <c r="I306" i="1"/>
  <c r="F306" i="1"/>
  <c r="F303" i="1" s="1"/>
  <c r="G307" i="1"/>
  <c r="G304" i="1" s="1"/>
  <c r="H307" i="1"/>
  <c r="H304" i="1" s="1"/>
  <c r="I307" i="1"/>
  <c r="I304" i="1" s="1"/>
  <c r="I300" i="1" s="1"/>
  <c r="F307" i="1"/>
  <c r="F304" i="1" s="1"/>
  <c r="I308" i="1"/>
  <c r="I291" i="1"/>
  <c r="I266" i="1" s="1"/>
  <c r="I263" i="1" s="1"/>
  <c r="H291" i="1"/>
  <c r="G291" i="1"/>
  <c r="I268" i="1"/>
  <c r="I267" i="1"/>
  <c r="I264" i="1" s="1"/>
  <c r="I261" i="1" s="1"/>
  <c r="I247" i="1"/>
  <c r="H301" i="1" l="1"/>
  <c r="G301" i="1"/>
  <c r="F301" i="1"/>
  <c r="I299" i="1"/>
  <c r="F25" i="3" s="1"/>
  <c r="F23" i="3" s="1"/>
  <c r="I303" i="1"/>
  <c r="I301" i="1" s="1"/>
  <c r="F26" i="3"/>
  <c r="I305" i="1"/>
  <c r="I290" i="1"/>
  <c r="H305" i="1"/>
  <c r="G305" i="1"/>
  <c r="I258" i="1"/>
  <c r="F20" i="3"/>
  <c r="I265" i="1"/>
  <c r="I262" i="1"/>
  <c r="I260" i="1"/>
  <c r="I257" i="1" s="1"/>
  <c r="I297" i="1" l="1"/>
  <c r="I256" i="1"/>
  <c r="F19" i="3"/>
  <c r="I259" i="1"/>
  <c r="I251" i="1" l="1"/>
  <c r="H246" i="1"/>
  <c r="I246" i="1"/>
  <c r="I243" i="1" s="1"/>
  <c r="I240" i="1" s="1"/>
  <c r="I237" i="1" s="1"/>
  <c r="F17" i="3" s="1"/>
  <c r="I245" i="1"/>
  <c r="I242" i="1" s="1"/>
  <c r="I244" i="1" l="1"/>
  <c r="I241" i="1"/>
  <c r="I239" i="1"/>
  <c r="I238" i="1" l="1"/>
  <c r="I236" i="1"/>
  <c r="I235" i="1" l="1"/>
  <c r="F16" i="3"/>
  <c r="D14" i="5" l="1"/>
  <c r="E14" i="5"/>
  <c r="G69" i="1" l="1"/>
  <c r="C14" i="5"/>
  <c r="I223" i="1"/>
  <c r="I222" i="1"/>
  <c r="I221" i="1"/>
  <c r="I220" i="1"/>
  <c r="I217" i="1"/>
  <c r="I213" i="1"/>
  <c r="I211" i="1"/>
  <c r="I210" i="1"/>
  <c r="I205" i="1"/>
  <c r="I197" i="1"/>
  <c r="I196" i="1"/>
  <c r="I195" i="1"/>
  <c r="I194" i="1"/>
  <c r="I201" i="1"/>
  <c r="I190" i="1"/>
  <c r="G188" i="1"/>
  <c r="H188" i="1"/>
  <c r="I188" i="1"/>
  <c r="I187" i="1" s="1"/>
  <c r="I183" i="1"/>
  <c r="I167" i="1"/>
  <c r="I171" i="1"/>
  <c r="I175" i="1"/>
  <c r="I219" i="1" l="1"/>
  <c r="I209" i="1"/>
  <c r="I193" i="1"/>
  <c r="I179" i="1"/>
  <c r="I163" i="1"/>
  <c r="E162" i="1" l="1"/>
  <c r="E161" i="1"/>
  <c r="E160" i="1"/>
  <c r="E159" i="1"/>
  <c r="I158" i="1"/>
  <c r="H158" i="1"/>
  <c r="G158" i="1"/>
  <c r="F158" i="1"/>
  <c r="E154" i="1"/>
  <c r="E155" i="1"/>
  <c r="E156" i="1"/>
  <c r="E157" i="1"/>
  <c r="G153" i="1"/>
  <c r="H153" i="1"/>
  <c r="I153" i="1"/>
  <c r="F153" i="1"/>
  <c r="I112" i="1"/>
  <c r="G111" i="1"/>
  <c r="H111" i="1"/>
  <c r="I111" i="1"/>
  <c r="I67" i="1" s="1"/>
  <c r="I24" i="1" s="1"/>
  <c r="G93" i="1"/>
  <c r="H93" i="1"/>
  <c r="I93" i="1"/>
  <c r="G81" i="1"/>
  <c r="I77" i="1"/>
  <c r="I74" i="1"/>
  <c r="I69" i="1"/>
  <c r="I70" i="1"/>
  <c r="I71" i="1"/>
  <c r="E158" i="1" l="1"/>
  <c r="E153" i="1"/>
  <c r="I66" i="1"/>
  <c r="I68" i="1"/>
  <c r="I228" i="1" l="1"/>
  <c r="I230" i="1"/>
  <c r="I229" i="1"/>
  <c r="I231" i="1"/>
  <c r="F230" i="1"/>
  <c r="E234" i="1"/>
  <c r="E233" i="1"/>
  <c r="E232" i="1"/>
  <c r="H231" i="1"/>
  <c r="G231" i="1"/>
  <c r="F231" i="1"/>
  <c r="H230" i="1"/>
  <c r="G230" i="1"/>
  <c r="H229" i="1"/>
  <c r="G229" i="1"/>
  <c r="F229" i="1"/>
  <c r="H228" i="1"/>
  <c r="G228" i="1"/>
  <c r="F228" i="1"/>
  <c r="F188" i="1"/>
  <c r="F69" i="1"/>
  <c r="H222" i="1"/>
  <c r="H67" i="1" s="1"/>
  <c r="H24" i="1" s="1"/>
  <c r="G222" i="1"/>
  <c r="G67" i="1" s="1"/>
  <c r="G24" i="1" s="1"/>
  <c r="E225" i="1"/>
  <c r="E224" i="1"/>
  <c r="F223" i="1"/>
  <c r="F222" i="1"/>
  <c r="H221" i="1"/>
  <c r="G221" i="1"/>
  <c r="F221" i="1"/>
  <c r="H220" i="1"/>
  <c r="G220" i="1"/>
  <c r="F220" i="1"/>
  <c r="G149" i="1"/>
  <c r="H149" i="1"/>
  <c r="I149" i="1"/>
  <c r="F149" i="1"/>
  <c r="E151" i="1"/>
  <c r="E150" i="1"/>
  <c r="F142" i="1"/>
  <c r="F139" i="1"/>
  <c r="G115" i="1"/>
  <c r="H115" i="1"/>
  <c r="I115" i="1"/>
  <c r="G118" i="1"/>
  <c r="H118" i="1"/>
  <c r="I118" i="1"/>
  <c r="M118" i="1"/>
  <c r="H81" i="1"/>
  <c r="I81" i="1"/>
  <c r="I80" i="1" s="1"/>
  <c r="F81" i="1"/>
  <c r="I92" i="1" l="1"/>
  <c r="I91" i="1" s="1"/>
  <c r="I227" i="1"/>
  <c r="E221" i="1"/>
  <c r="E230" i="1"/>
  <c r="E229" i="1"/>
  <c r="H227" i="1"/>
  <c r="G227" i="1"/>
  <c r="E231" i="1"/>
  <c r="F227" i="1"/>
  <c r="E228" i="1"/>
  <c r="F219" i="1"/>
  <c r="E222" i="1"/>
  <c r="H219" i="1"/>
  <c r="G219" i="1"/>
  <c r="E226" i="1"/>
  <c r="E223" i="1" s="1"/>
  <c r="H223" i="1"/>
  <c r="G223" i="1"/>
  <c r="E220" i="1"/>
  <c r="E81" i="1"/>
  <c r="I65" i="1" l="1"/>
  <c r="E227" i="1"/>
  <c r="E219" i="1"/>
  <c r="I63" i="1"/>
  <c r="F13" i="3" s="1"/>
  <c r="F33" i="3" s="1"/>
  <c r="I62" i="1"/>
  <c r="F12" i="3" s="1"/>
  <c r="I64" i="1" l="1"/>
  <c r="I61" i="1"/>
  <c r="F11" i="3" s="1"/>
  <c r="I60" i="1" l="1"/>
  <c r="F41" i="1"/>
  <c r="G40" i="1"/>
  <c r="F45" i="1"/>
  <c r="F32" i="1"/>
  <c r="F51" i="1"/>
  <c r="F47" i="1" s="1"/>
  <c r="G47" i="1"/>
  <c r="H47" i="1"/>
  <c r="I47" i="1"/>
  <c r="H40" i="1"/>
  <c r="I40" i="1"/>
  <c r="E45" i="1" l="1"/>
  <c r="I46" i="1" l="1"/>
  <c r="I37" i="1"/>
  <c r="H37" i="1"/>
  <c r="I34" i="1"/>
  <c r="I33" i="1"/>
  <c r="I30" i="1" s="1"/>
  <c r="I22" i="1" s="1"/>
  <c r="I32" i="1"/>
  <c r="I18" i="1"/>
  <c r="I14" i="1" s="1"/>
  <c r="I27" i="1" l="1"/>
  <c r="F9" i="3" s="1"/>
  <c r="F32" i="3" s="1"/>
  <c r="I17" i="1"/>
  <c r="I13" i="1" s="1"/>
  <c r="I31" i="1"/>
  <c r="I29" i="1"/>
  <c r="I20" i="1" l="1"/>
  <c r="I16" i="1" s="1"/>
  <c r="I26" i="1"/>
  <c r="I28" i="1"/>
  <c r="I19" i="1"/>
  <c r="I12" i="1" l="1"/>
  <c r="I11" i="1" s="1"/>
  <c r="I15" i="1"/>
  <c r="I25" i="1"/>
  <c r="F8" i="3"/>
  <c r="F31" i="3" s="1"/>
  <c r="E35" i="1"/>
  <c r="E38" i="1"/>
  <c r="E44" i="1"/>
  <c r="E43" i="1"/>
  <c r="E49" i="1"/>
  <c r="E48" i="1"/>
  <c r="E50" i="1"/>
  <c r="E51" i="1"/>
  <c r="E53" i="1"/>
  <c r="E52" i="1"/>
  <c r="E54" i="1"/>
  <c r="E55" i="1"/>
  <c r="E58" i="1"/>
  <c r="E59" i="1"/>
  <c r="E73" i="1"/>
  <c r="E72" i="1"/>
  <c r="E76" i="1"/>
  <c r="E75" i="1"/>
  <c r="E79" i="1"/>
  <c r="E78" i="1"/>
  <c r="E83" i="1"/>
  <c r="E87" i="1"/>
  <c r="E86" i="1"/>
  <c r="E85" i="1"/>
  <c r="E90" i="1"/>
  <c r="E89" i="1"/>
  <c r="E88" i="1"/>
  <c r="E110" i="1"/>
  <c r="E109" i="1"/>
  <c r="E108" i="1"/>
  <c r="E107" i="1"/>
  <c r="E105" i="1"/>
  <c r="E104" i="1"/>
  <c r="E102" i="1"/>
  <c r="E101" i="1"/>
  <c r="E99" i="1"/>
  <c r="E98" i="1"/>
  <c r="E96" i="1"/>
  <c r="E95" i="1"/>
  <c r="E114" i="1"/>
  <c r="E116" i="1"/>
  <c r="E117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1" i="1"/>
  <c r="E142" i="1"/>
  <c r="E143" i="1"/>
  <c r="E144" i="1"/>
  <c r="E145" i="1"/>
  <c r="E146" i="1"/>
  <c r="E147" i="1"/>
  <c r="E148" i="1"/>
  <c r="E149" i="1"/>
  <c r="E152" i="1"/>
  <c r="E168" i="1"/>
  <c r="E169" i="1"/>
  <c r="E170" i="1"/>
  <c r="E172" i="1"/>
  <c r="E173" i="1"/>
  <c r="E174" i="1"/>
  <c r="E176" i="1"/>
  <c r="E177" i="1"/>
  <c r="E178" i="1"/>
  <c r="E185" i="1"/>
  <c r="E186" i="1"/>
  <c r="E191" i="1"/>
  <c r="E192" i="1"/>
  <c r="E206" i="1"/>
  <c r="E207" i="1"/>
  <c r="E208" i="1"/>
  <c r="E214" i="1"/>
  <c r="E215" i="1"/>
  <c r="E218" i="1"/>
  <c r="E248" i="1"/>
  <c r="E249" i="1"/>
  <c r="E252" i="1"/>
  <c r="E254" i="1"/>
  <c r="E255" i="1"/>
  <c r="E292" i="1"/>
  <c r="I409" i="1"/>
  <c r="I410" i="1"/>
  <c r="I411" i="1"/>
  <c r="I412" i="1"/>
  <c r="F184" i="1"/>
  <c r="F180" i="1" s="1"/>
  <c r="H183" i="1"/>
  <c r="G183" i="1"/>
  <c r="H175" i="1"/>
  <c r="G175" i="1"/>
  <c r="F175" i="1"/>
  <c r="H171" i="1"/>
  <c r="G171" i="1"/>
  <c r="F171" i="1"/>
  <c r="F183" i="1" l="1"/>
  <c r="E184" i="1"/>
  <c r="E183" i="1" s="1"/>
  <c r="E175" i="1"/>
  <c r="E171" i="1"/>
  <c r="F42" i="1" l="1"/>
  <c r="E39" i="1"/>
  <c r="E36" i="1"/>
  <c r="E42" i="1" l="1"/>
  <c r="F40" i="1"/>
  <c r="E291" i="1" l="1"/>
  <c r="F253" i="1" l="1"/>
  <c r="E253" i="1" s="1"/>
  <c r="F70" i="1" l="1"/>
  <c r="F212" i="1"/>
  <c r="F167" i="1"/>
  <c r="H167" i="1"/>
  <c r="G167" i="1"/>
  <c r="F140" i="1"/>
  <c r="G140" i="1"/>
  <c r="H140" i="1"/>
  <c r="F136" i="1"/>
  <c r="G136" i="1"/>
  <c r="H136" i="1"/>
  <c r="N118" i="1"/>
  <c r="F118" i="1"/>
  <c r="N115" i="1"/>
  <c r="O115" i="1"/>
  <c r="P115" i="1"/>
  <c r="M115" i="1"/>
  <c r="F115" i="1"/>
  <c r="E115" i="1" s="1"/>
  <c r="H92" i="1" l="1"/>
  <c r="G92" i="1"/>
  <c r="E136" i="1"/>
  <c r="E140" i="1"/>
  <c r="E118" i="1"/>
  <c r="E167" i="1"/>
  <c r="E182" i="1" l="1"/>
  <c r="H266" i="1"/>
  <c r="H290" i="1"/>
  <c r="G290" i="1"/>
  <c r="F290" i="1"/>
  <c r="H267" i="1"/>
  <c r="G266" i="1"/>
  <c r="E309" i="1" l="1"/>
  <c r="E310" i="1"/>
  <c r="G267" i="1"/>
  <c r="E270" i="1"/>
  <c r="E113" i="1"/>
  <c r="E290" i="1"/>
  <c r="F267" i="1"/>
  <c r="E181" i="1" l="1"/>
  <c r="E198" i="1"/>
  <c r="F266" i="1"/>
  <c r="E266" i="1" s="1"/>
  <c r="E269" i="1"/>
  <c r="E267" i="1"/>
  <c r="E200" i="1"/>
  <c r="E199" i="1"/>
  <c r="E216" i="1"/>
  <c r="E41" i="1"/>
  <c r="E40" i="1" s="1"/>
  <c r="H163" i="1"/>
  <c r="G163" i="1"/>
  <c r="G179" i="1"/>
  <c r="H179" i="1"/>
  <c r="H69" i="1"/>
  <c r="H308" i="1"/>
  <c r="H295" i="1"/>
  <c r="H294" i="1" s="1"/>
  <c r="H268" i="1"/>
  <c r="H265" i="1"/>
  <c r="H263" i="1"/>
  <c r="H260" i="1" s="1"/>
  <c r="H251" i="1"/>
  <c r="G251" i="1"/>
  <c r="H243" i="1"/>
  <c r="G246" i="1"/>
  <c r="F246" i="1"/>
  <c r="H245" i="1"/>
  <c r="H247" i="1"/>
  <c r="G70" i="1"/>
  <c r="H70" i="1"/>
  <c r="F92" i="1" l="1"/>
  <c r="E180" i="1"/>
  <c r="E70" i="1"/>
  <c r="F111" i="1"/>
  <c r="F67" i="1" s="1"/>
  <c r="E166" i="1"/>
  <c r="E93" i="1"/>
  <c r="E165" i="1"/>
  <c r="E84" i="1"/>
  <c r="E164" i="1"/>
  <c r="E246" i="1"/>
  <c r="F179" i="1"/>
  <c r="F163" i="1"/>
  <c r="E28" i="3"/>
  <c r="E27" i="3" s="1"/>
  <c r="E308" i="1"/>
  <c r="H300" i="1"/>
  <c r="H299" i="1"/>
  <c r="E25" i="3" s="1"/>
  <c r="H293" i="1"/>
  <c r="F22" i="3" s="1"/>
  <c r="H264" i="1"/>
  <c r="H262" i="1" s="1"/>
  <c r="H257" i="1"/>
  <c r="E19" i="3" s="1"/>
  <c r="H242" i="1"/>
  <c r="H241" i="1" s="1"/>
  <c r="H240" i="1"/>
  <c r="H244" i="1"/>
  <c r="F63" i="1" l="1"/>
  <c r="F24" i="1"/>
  <c r="E92" i="1"/>
  <c r="E26" i="3"/>
  <c r="E23" i="3" s="1"/>
  <c r="H297" i="1"/>
  <c r="E111" i="1"/>
  <c r="H261" i="1"/>
  <c r="E20" i="3" s="1"/>
  <c r="H239" i="1"/>
  <c r="H237" i="1"/>
  <c r="E17" i="3" s="1"/>
  <c r="H259" i="1" l="1"/>
  <c r="H258" i="1"/>
  <c r="H236" i="1"/>
  <c r="E16" i="3" s="1"/>
  <c r="H238" i="1"/>
  <c r="H256" i="1" l="1"/>
  <c r="H235" i="1"/>
  <c r="F194" i="1" l="1"/>
  <c r="F217" i="1"/>
  <c r="F68" i="1"/>
  <c r="H217" i="1" l="1"/>
  <c r="F213" i="1" l="1"/>
  <c r="G213" i="1"/>
  <c r="H213" i="1"/>
  <c r="H211" i="1"/>
  <c r="H210" i="1"/>
  <c r="H205" i="1"/>
  <c r="H204" i="1"/>
  <c r="H203" i="1"/>
  <c r="H202" i="1"/>
  <c r="H197" i="1"/>
  <c r="H196" i="1"/>
  <c r="H195" i="1"/>
  <c r="H194" i="1"/>
  <c r="H65" i="1" l="1"/>
  <c r="E213" i="1"/>
  <c r="H209" i="1"/>
  <c r="E205" i="1"/>
  <c r="H201" i="1"/>
  <c r="E197" i="1"/>
  <c r="H193" i="1"/>
  <c r="E190" i="1"/>
  <c r="H190" i="1"/>
  <c r="H189" i="1"/>
  <c r="H82" i="1"/>
  <c r="H80" i="1" s="1"/>
  <c r="H77" i="1"/>
  <c r="H74" i="1"/>
  <c r="H71" i="1"/>
  <c r="G71" i="1"/>
  <c r="H68" i="1"/>
  <c r="H34" i="1"/>
  <c r="H33" i="1"/>
  <c r="H30" i="1" s="1"/>
  <c r="H32" i="1"/>
  <c r="F46" i="1"/>
  <c r="G46" i="1"/>
  <c r="H46" i="1" l="1"/>
  <c r="E47" i="1"/>
  <c r="E46" i="1" s="1"/>
  <c r="E179" i="1"/>
  <c r="E34" i="1"/>
  <c r="H18" i="1"/>
  <c r="H31" i="1"/>
  <c r="H187" i="1"/>
  <c r="H112" i="1"/>
  <c r="H91" i="1"/>
  <c r="H66" i="1"/>
  <c r="H22" i="1" s="1"/>
  <c r="E77" i="1"/>
  <c r="E74" i="1"/>
  <c r="E71" i="1"/>
  <c r="H63" i="1"/>
  <c r="E13" i="3" s="1"/>
  <c r="E33" i="3" s="1"/>
  <c r="H29" i="1"/>
  <c r="H20" i="1" s="1"/>
  <c r="E37" i="1"/>
  <c r="H27" i="1"/>
  <c r="E9" i="3" s="1"/>
  <c r="H64" i="1" l="1"/>
  <c r="H17" i="1"/>
  <c r="H26" i="1"/>
  <c r="E8" i="3" s="1"/>
  <c r="E31" i="3" s="1"/>
  <c r="H28" i="1"/>
  <c r="H62" i="1"/>
  <c r="E12" i="3" s="1"/>
  <c r="E32" i="3" s="1"/>
  <c r="H61" i="1"/>
  <c r="E11" i="3" s="1"/>
  <c r="H14" i="1"/>
  <c r="H412" i="1" s="1"/>
  <c r="H25" i="1" l="1"/>
  <c r="H19" i="1"/>
  <c r="H60" i="1"/>
  <c r="H16" i="1"/>
  <c r="H15" i="1" s="1"/>
  <c r="H13" i="1"/>
  <c r="H411" i="1" s="1"/>
  <c r="E394" i="1"/>
  <c r="E406" i="1"/>
  <c r="E400" i="1"/>
  <c r="E388" i="1"/>
  <c r="H12" i="1" l="1"/>
  <c r="H11" i="1" l="1"/>
  <c r="H409" i="1" s="1"/>
  <c r="H410" i="1"/>
  <c r="F245" i="1"/>
  <c r="F247" i="1"/>
  <c r="G247" i="1"/>
  <c r="E247" i="1"/>
  <c r="F242" i="1" l="1"/>
  <c r="G245" i="1"/>
  <c r="G242" i="1" s="1"/>
  <c r="E250" i="1"/>
  <c r="F243" i="1"/>
  <c r="E243" i="1" s="1"/>
  <c r="F244" i="1"/>
  <c r="G243" i="1"/>
  <c r="G240" i="1" s="1"/>
  <c r="G237" i="1" s="1"/>
  <c r="D17" i="3" s="1"/>
  <c r="E245" i="1" l="1"/>
  <c r="E244" i="1" s="1"/>
  <c r="E242" i="1"/>
  <c r="G244" i="1"/>
  <c r="F240" i="1"/>
  <c r="E240" i="1" s="1"/>
  <c r="E241" i="1" l="1"/>
  <c r="F237" i="1"/>
  <c r="C17" i="3" s="1"/>
  <c r="E112" i="1"/>
  <c r="E237" i="1" l="1"/>
  <c r="E268" i="1" l="1"/>
  <c r="E265" i="1"/>
  <c r="E163" i="1" l="1"/>
  <c r="E397" i="1" l="1"/>
  <c r="E385" i="1" l="1"/>
  <c r="D28" i="3"/>
  <c r="D27" i="3" s="1"/>
  <c r="E403" i="1"/>
  <c r="E382" i="1" l="1"/>
  <c r="E379" i="1" l="1"/>
  <c r="G268" i="1"/>
  <c r="F268" i="1"/>
  <c r="G265" i="1"/>
  <c r="F265" i="1"/>
  <c r="G264" i="1"/>
  <c r="G261" i="1" s="1"/>
  <c r="F264" i="1"/>
  <c r="G258" i="1" l="1"/>
  <c r="D20" i="3"/>
  <c r="F261" i="1"/>
  <c r="C20" i="3" s="1"/>
  <c r="E264" i="1"/>
  <c r="B27" i="3"/>
  <c r="B28" i="3"/>
  <c r="G263" i="1"/>
  <c r="F263" i="1"/>
  <c r="F258" i="1" l="1"/>
  <c r="E261" i="1"/>
  <c r="E263" i="1"/>
  <c r="E262" i="1" s="1"/>
  <c r="G262" i="1"/>
  <c r="G260" i="1"/>
  <c r="F262" i="1"/>
  <c r="F260" i="1"/>
  <c r="E258" i="1" l="1"/>
  <c r="E260" i="1"/>
  <c r="E259" i="1" s="1"/>
  <c r="G259" i="1"/>
  <c r="G257" i="1"/>
  <c r="D19" i="3" s="1"/>
  <c r="F259" i="1"/>
  <c r="F257" i="1"/>
  <c r="C19" i="3" s="1"/>
  <c r="D18" i="3" l="1"/>
  <c r="E257" i="1"/>
  <c r="B20" i="3"/>
  <c r="G256" i="1"/>
  <c r="F18" i="3"/>
  <c r="F256" i="1"/>
  <c r="E18" i="3"/>
  <c r="C18" i="3"/>
  <c r="G239" i="1"/>
  <c r="G236" i="1" s="1"/>
  <c r="D16" i="3" s="1"/>
  <c r="F251" i="1"/>
  <c r="E251" i="1" s="1"/>
  <c r="G235" i="1" l="1"/>
  <c r="E256" i="1"/>
  <c r="F239" i="1"/>
  <c r="E239" i="1" s="1"/>
  <c r="B19" i="3"/>
  <c r="B18" i="3" s="1"/>
  <c r="F241" i="1"/>
  <c r="G238" i="1"/>
  <c r="G241" i="1"/>
  <c r="F236" i="1" l="1"/>
  <c r="E238" i="1"/>
  <c r="F238" i="1"/>
  <c r="E236" i="1" l="1"/>
  <c r="E235" i="1" s="1"/>
  <c r="C16" i="3"/>
  <c r="D14" i="3"/>
  <c r="F235" i="1"/>
  <c r="B17" i="3"/>
  <c r="E14" i="3"/>
  <c r="F14" i="3"/>
  <c r="E188" i="1" l="1"/>
  <c r="C14" i="3" l="1"/>
  <c r="B16" i="3"/>
  <c r="B14" i="3" s="1"/>
  <c r="E271" i="1" l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7" i="1"/>
  <c r="E288" i="1"/>
  <c r="E289" i="1"/>
  <c r="G308" i="1"/>
  <c r="G296" i="1"/>
  <c r="G295" i="1" s="1"/>
  <c r="G294" i="1" s="1"/>
  <c r="G293" i="1" s="1"/>
  <c r="G217" i="1"/>
  <c r="E217" i="1" s="1"/>
  <c r="E212" i="1"/>
  <c r="G211" i="1"/>
  <c r="G210" i="1"/>
  <c r="G205" i="1"/>
  <c r="G204" i="1"/>
  <c r="G203" i="1"/>
  <c r="G202" i="1"/>
  <c r="G194" i="1"/>
  <c r="E194" i="1" s="1"/>
  <c r="G196" i="1"/>
  <c r="G195" i="1"/>
  <c r="G190" i="1"/>
  <c r="G189" i="1"/>
  <c r="G187" i="1" s="1"/>
  <c r="G91" i="1"/>
  <c r="G112" i="1"/>
  <c r="G106" i="1"/>
  <c r="G103" i="1"/>
  <c r="G100" i="1"/>
  <c r="G97" i="1"/>
  <c r="G94" i="1"/>
  <c r="G82" i="1"/>
  <c r="G77" i="1"/>
  <c r="G74" i="1"/>
  <c r="G65" i="1"/>
  <c r="G413" i="1"/>
  <c r="G37" i="1"/>
  <c r="G34" i="1"/>
  <c r="G33" i="1"/>
  <c r="G32" i="1"/>
  <c r="E32" i="1" s="1"/>
  <c r="F308" i="1"/>
  <c r="G68" i="1" l="1"/>
  <c r="E69" i="1"/>
  <c r="G300" i="1"/>
  <c r="E307" i="1"/>
  <c r="G299" i="1"/>
  <c r="D25" i="3" s="1"/>
  <c r="E306" i="1"/>
  <c r="F299" i="1"/>
  <c r="F21" i="3"/>
  <c r="E22" i="3"/>
  <c r="G66" i="1"/>
  <c r="G31" i="1"/>
  <c r="G80" i="1"/>
  <c r="F300" i="1"/>
  <c r="C26" i="3" s="1"/>
  <c r="G30" i="1"/>
  <c r="G201" i="1"/>
  <c r="G193" i="1"/>
  <c r="G29" i="1"/>
  <c r="G20" i="1" s="1"/>
  <c r="G209" i="1"/>
  <c r="G197" i="1"/>
  <c r="F305" i="1"/>
  <c r="G22" i="1" l="1"/>
  <c r="C25" i="3"/>
  <c r="C23" i="3" s="1"/>
  <c r="F297" i="1"/>
  <c r="E299" i="1"/>
  <c r="D26" i="3"/>
  <c r="D23" i="3" s="1"/>
  <c r="G297" i="1"/>
  <c r="E303" i="1"/>
  <c r="E300" i="1"/>
  <c r="E304" i="1"/>
  <c r="G18" i="1"/>
  <c r="G62" i="1"/>
  <c r="D12" i="3" s="1"/>
  <c r="G64" i="1"/>
  <c r="E305" i="1"/>
  <c r="G28" i="1"/>
  <c r="G27" i="1"/>
  <c r="D9" i="3" s="1"/>
  <c r="D32" i="3" s="1"/>
  <c r="G26" i="1"/>
  <c r="D8" i="3" s="1"/>
  <c r="G63" i="1"/>
  <c r="D13" i="3" s="1"/>
  <c r="D33" i="3" s="1"/>
  <c r="G61" i="1"/>
  <c r="D11" i="3" s="1"/>
  <c r="D31" i="3" l="1"/>
  <c r="E297" i="1"/>
  <c r="E301" i="1"/>
  <c r="G19" i="1"/>
  <c r="G14" i="1"/>
  <c r="G412" i="1" s="1"/>
  <c r="F10" i="3"/>
  <c r="G60" i="1"/>
  <c r="G25" i="1"/>
  <c r="G16" i="1"/>
  <c r="G12" i="1" l="1"/>
  <c r="B26" i="3"/>
  <c r="B25" i="3"/>
  <c r="F30" i="3"/>
  <c r="F7" i="3"/>
  <c r="G17" i="1"/>
  <c r="G410" i="1" l="1"/>
  <c r="G15" i="1"/>
  <c r="B23" i="3"/>
  <c r="G13" i="1"/>
  <c r="G411" i="1" l="1"/>
  <c r="G11" i="1"/>
  <c r="G409" i="1" s="1"/>
  <c r="F296" i="1" l="1"/>
  <c r="F211" i="1"/>
  <c r="E211" i="1" s="1"/>
  <c r="F210" i="1"/>
  <c r="F65" i="1" s="1"/>
  <c r="F205" i="1"/>
  <c r="F204" i="1"/>
  <c r="E204" i="1" s="1"/>
  <c r="F203" i="1"/>
  <c r="E203" i="1" s="1"/>
  <c r="F202" i="1"/>
  <c r="E202" i="1" s="1"/>
  <c r="F197" i="1"/>
  <c r="F196" i="1"/>
  <c r="E196" i="1" s="1"/>
  <c r="F195" i="1"/>
  <c r="E195" i="1" s="1"/>
  <c r="F190" i="1"/>
  <c r="F189" i="1"/>
  <c r="F91" i="1"/>
  <c r="F112" i="1"/>
  <c r="F106" i="1"/>
  <c r="E106" i="1" s="1"/>
  <c r="F103" i="1"/>
  <c r="E103" i="1" s="1"/>
  <c r="F100" i="1"/>
  <c r="E100" i="1" s="1"/>
  <c r="F97" i="1"/>
  <c r="E97" i="1" s="1"/>
  <c r="F94" i="1"/>
  <c r="E94" i="1" s="1"/>
  <c r="F82" i="1"/>
  <c r="F77" i="1"/>
  <c r="F74" i="1"/>
  <c r="F71" i="1"/>
  <c r="F56" i="1"/>
  <c r="F29" i="1" s="1"/>
  <c r="F37" i="1"/>
  <c r="F34" i="1"/>
  <c r="F33" i="1"/>
  <c r="E82" i="1" l="1"/>
  <c r="F66" i="1"/>
  <c r="F62" i="1" s="1"/>
  <c r="E210" i="1"/>
  <c r="E65" i="1"/>
  <c r="E189" i="1"/>
  <c r="E187" i="1" s="1"/>
  <c r="F295" i="1"/>
  <c r="E296" i="1"/>
  <c r="F31" i="1"/>
  <c r="E33" i="1"/>
  <c r="E21" i="3"/>
  <c r="E68" i="1"/>
  <c r="E286" i="1"/>
  <c r="E29" i="1"/>
  <c r="F201" i="1"/>
  <c r="F30" i="1"/>
  <c r="F22" i="1" s="1"/>
  <c r="E22" i="1" s="1"/>
  <c r="F187" i="1"/>
  <c r="F193" i="1"/>
  <c r="F413" i="1"/>
  <c r="E30" i="1" l="1"/>
  <c r="F17" i="1"/>
  <c r="F13" i="1" s="1"/>
  <c r="E66" i="1"/>
  <c r="F294" i="1"/>
  <c r="F20" i="1" s="1"/>
  <c r="E295" i="1"/>
  <c r="E31" i="1"/>
  <c r="F61" i="1"/>
  <c r="C11" i="3" s="1"/>
  <c r="F28" i="1"/>
  <c r="E193" i="1"/>
  <c r="E201" i="1"/>
  <c r="E209" i="1"/>
  <c r="F80" i="1"/>
  <c r="E80" i="1"/>
  <c r="E91" i="1"/>
  <c r="F209" i="1"/>
  <c r="E284" i="1"/>
  <c r="E285" i="1"/>
  <c r="F27" i="1"/>
  <c r="F26" i="1"/>
  <c r="C8" i="3" s="1"/>
  <c r="C31" i="3" s="1"/>
  <c r="F16" i="1" l="1"/>
  <c r="E20" i="1"/>
  <c r="E62" i="1"/>
  <c r="C12" i="3"/>
  <c r="E27" i="1"/>
  <c r="C9" i="3"/>
  <c r="F293" i="1"/>
  <c r="E294" i="1"/>
  <c r="E67" i="1"/>
  <c r="E61" i="1"/>
  <c r="E26" i="1"/>
  <c r="F64" i="1"/>
  <c r="E7" i="3"/>
  <c r="F25" i="1"/>
  <c r="C13" i="3"/>
  <c r="C33" i="3" s="1"/>
  <c r="E24" i="1"/>
  <c r="E28" i="1"/>
  <c r="C32" i="3" l="1"/>
  <c r="E25" i="1"/>
  <c r="E19" i="1"/>
  <c r="E17" i="1"/>
  <c r="F12" i="1"/>
  <c r="E293" i="1"/>
  <c r="D22" i="3"/>
  <c r="D21" i="3" s="1"/>
  <c r="F60" i="1"/>
  <c r="E63" i="1"/>
  <c r="F19" i="1"/>
  <c r="C7" i="3"/>
  <c r="E64" i="1"/>
  <c r="C10" i="3"/>
  <c r="B8" i="3"/>
  <c r="F18" i="1"/>
  <c r="E18" i="1" s="1"/>
  <c r="B12" i="3"/>
  <c r="F410" i="1" l="1"/>
  <c r="E410" i="1" s="1"/>
  <c r="E16" i="1"/>
  <c r="E13" i="1"/>
  <c r="F411" i="1"/>
  <c r="E411" i="1" s="1"/>
  <c r="E12" i="1"/>
  <c r="E60" i="1"/>
  <c r="F15" i="1"/>
  <c r="B11" i="3"/>
  <c r="F14" i="1"/>
  <c r="E14" i="1" s="1"/>
  <c r="B13" i="3"/>
  <c r="E10" i="3"/>
  <c r="D10" i="3"/>
  <c r="B33" i="3"/>
  <c r="E30" i="3"/>
  <c r="B22" i="3"/>
  <c r="C21" i="3"/>
  <c r="B21" i="3" s="1"/>
  <c r="B9" i="3"/>
  <c r="B7" i="3" s="1"/>
  <c r="D7" i="3"/>
  <c r="E413" i="1"/>
  <c r="E11" i="1" l="1"/>
  <c r="E15" i="1"/>
  <c r="F11" i="1"/>
  <c r="F409" i="1" s="1"/>
  <c r="E409" i="1" s="1"/>
  <c r="B10" i="3"/>
  <c r="F412" i="1"/>
  <c r="E412" i="1" s="1"/>
  <c r="C30" i="3" l="1"/>
  <c r="B31" i="3"/>
  <c r="B32" i="3"/>
  <c r="D30" i="3"/>
  <c r="B30" i="3" l="1"/>
</calcChain>
</file>

<file path=xl/sharedStrings.xml><?xml version="1.0" encoding="utf-8"?>
<sst xmlns="http://schemas.openxmlformats.org/spreadsheetml/2006/main" count="2746" uniqueCount="607">
  <si>
    <t xml:space="preserve"> к муниципальной программе</t>
  </si>
  <si>
    <t>Цель, задачи, наименование мероприятий</t>
  </si>
  <si>
    <t>Сроки</t>
  </si>
  <si>
    <t>Исполнители</t>
  </si>
  <si>
    <t>Источники финансирования</t>
  </si>
  <si>
    <t>Объемы финансирования</t>
  </si>
  <si>
    <t>Показатели эффективности (результативности) выполнения муниципальной  программы</t>
  </si>
  <si>
    <t>Всего</t>
  </si>
  <si>
    <t>Наименование показателей непосредственного (для мероприятий) и конечного (для целей и задач) результатов</t>
  </si>
  <si>
    <t>ед. измерения</t>
  </si>
  <si>
    <t>значение показателя за предшествующий период</t>
  </si>
  <si>
    <t>Управление образованием администрации МО "Ахтубинский район", муниципальные образовательные учреждения</t>
  </si>
  <si>
    <t>ИТОГО</t>
  </si>
  <si>
    <t>Бюджет Астраханской области</t>
  </si>
  <si>
    <t xml:space="preserve">Федеральный бюджет </t>
  </si>
  <si>
    <t xml:space="preserve">Внебюджетные средства </t>
  </si>
  <si>
    <t>итого</t>
  </si>
  <si>
    <t>Показатель конечного результата 1: Удельный вес численности обучающихся в муниципальных образовательных организациях, которым предоставлена возможность обучаться в соответствии с основными современными требованиями, в общей численности обучающихся.</t>
  </si>
  <si>
    <t>%</t>
  </si>
  <si>
    <t>Федеральный бюджет</t>
  </si>
  <si>
    <t xml:space="preserve">Задача 1.1.     Выравнивание возможностей получения гражданами качественных образовательных услуг независимо от места проживания и физического состояния здоровья.
</t>
  </si>
  <si>
    <t xml:space="preserve">Показатель конечного результата 1.1. Количество граждан, удовлетворенных качеством получаемых образовательных услуг  </t>
  </si>
  <si>
    <t xml:space="preserve">Чел. </t>
  </si>
  <si>
    <t>Основное мероприятие 1.1.1. Создание условий в образовательных организациях, соответствующих требованиям инновационного развития экономики, современным потребностям общества и каждого гражданина.</t>
  </si>
  <si>
    <t xml:space="preserve">Показатель непосредственного результата 1.1.1.
 Количество образовательных  организаций , отвечающих современным условиям по осуществлению образовательного процесса
</t>
  </si>
  <si>
    <t>Ед.</t>
  </si>
  <si>
    <t>Задача 1.2.  Повышение степени управляемости системы образования путем совершенствования механизмов системы оценки качества образования и обеспечения информационной открытости системы образования.</t>
  </si>
  <si>
    <t xml:space="preserve">Показатель  конечного результата 1.2. Доля образовательных организаций,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  </t>
  </si>
  <si>
    <t>Основное мероприятие 1.2.1. Мониторинг оценки качества образования  и обеспечения информационной открытости системы образования.</t>
  </si>
  <si>
    <t xml:space="preserve">Показатель непосредственного результата 1.2.1
  Доля родителей, удовлетворенных качеством образования и  информационной открытостью системы образования
</t>
  </si>
  <si>
    <t>Показатель конечного  результата 1. Доля потребителей услуг дошкольного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</si>
  <si>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результата 1.1.  Доля детей в возрасте от 1 года  до 6 лет, получающих услугу дошкольного образования от общей численности детей  в возрасте от 1 года до 6 лет</t>
  </si>
  <si>
    <t>Показатель непосредственного результата 1.1.1.   Количество детей в возрасте от 1 года  до 6 лет, получающих услугу дошкольного образования  в дошкольных образовательных организациях</t>
  </si>
  <si>
    <t>чел.</t>
  </si>
  <si>
    <t>Показатель непосредственного результата 1.1.2.  Количество  граждан, воспользовавшихся правом на получение компенсациичасти родительской платы.</t>
  </si>
  <si>
    <t>Бюджет МО"Ахтубинский район"</t>
  </si>
  <si>
    <t>Показатель конечного результата 1.2. Количество   учреждений дошкольного образования, в которых созданы условия для осуществления образовательной деятельности</t>
  </si>
  <si>
    <t>ед.</t>
  </si>
  <si>
    <t>Показатель непосредственного результата 1.2.1. Количество образовательных учреждений, готовых к оказанию услуги образовательной деятельности</t>
  </si>
  <si>
    <t>Мероприятие 1.2.2. Реализация основных направлений государственной политики в области охраны труда и безопасности   в учреждениях дошкольного образования.</t>
  </si>
  <si>
    <t xml:space="preserve">Показатель непосредственного результата  1.2.2.  Количество  учреждений дошкольного образования, обеспечивающих соблюдение требований по охране труда и техники безопасности </t>
  </si>
  <si>
    <t>Мероприятие 1.2.3. Обеспечение пожарной безопасности  учреждений дошкольного образования.</t>
  </si>
  <si>
    <t xml:space="preserve">Показатель непосредственного результата 1.2.3. Количество    учреждений дошкольного образования, обеспечивающих соблюдение требований противопожарной безопасности </t>
  </si>
  <si>
    <t xml:space="preserve">Мероприятие1.2.4. 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систем.   </t>
  </si>
  <si>
    <t xml:space="preserve">Показатель непосредственного результата 1.2.4. Количество  учреждений дошкольного образования, использующих информационно-коммуникативные технологии </t>
  </si>
  <si>
    <t xml:space="preserve">Показатель конечного результата 1.3. Доля  учреждений дошкольного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</si>
  <si>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 xml:space="preserve">Мероприятие 1.3.1. На проведение текущего (или) капитального ремонта в муниципальных дошкольных организациях. </t>
  </si>
  <si>
    <t>Показатель непосредственного результата 1.3.1.: Количество     учреждений дошкольного образования,  выполнивших запланированные мероприятия</t>
  </si>
  <si>
    <t>2019-2022</t>
  </si>
  <si>
    <t>Показательнепосредственного результата 1.3.2. Количество     учреждений дошкольного образования,  выполнивших запланированные мероприятия</t>
  </si>
  <si>
    <t>Управлениеие образованием, образовательные учреждения</t>
  </si>
  <si>
    <t>Управление образованием администрации МО "Ахтубинский район", администрация МО "Ахтубинский район"</t>
  </si>
  <si>
    <t>Показатель конечного результата 1.4.Доля  учреждений дошкольного образования, выполнивших   запланированные мероприятия по развитию инфраструктуры и материально-технической базы,  по созданию дополнительных мест для детей в дошкольных организациях, осуществляющих образовательную деятельность</t>
  </si>
  <si>
    <t>Показатель непосредственного результата 1.4.1.: Количество     учреждений дошкольного образования,  выполнивших запланированные мероприятия</t>
  </si>
  <si>
    <t>Мероприятие 1.4.2. Строительство муниципального дошкольного учреждения в  городе Ахтубинск  по ул.Садовая</t>
  </si>
  <si>
    <t>Показательнепосредственного результата 1.4.2. Количество     учреждений дошкольного образования,  выполнивших запланированные мероприятия</t>
  </si>
  <si>
    <t>Показатель конечного  результата 1. Доля потребителей услуг общего образования, обеспеченных должной доступностью к образовательным услугам заданного качества в условиях, соответствующих современным требованиям</t>
  </si>
  <si>
    <t>Показатель конечного  результата 1.1. Доля потребителей услуг общего образования, обеспеченных должной доступностью к образовательным услугам заданного качества</t>
  </si>
  <si>
    <t>Показатель непосредственного результата  1.1.1. Количество потребителей услуг общего образования, обеспеченных должной доступностью к образовательным услугам заданного качества.</t>
  </si>
  <si>
    <t>Показатель непосредственного результата   1.1.2. Количество потребителей услуг дошкольного образования и присмотра и ухода в общеобразовательных организациях</t>
  </si>
  <si>
    <t xml:space="preserve">Показатель непосредственного результата  1.1.3. Количество потребителей услуг дополнительного  образования детей в общеобразовательных организациях </t>
  </si>
  <si>
    <t xml:space="preserve">Бюджет Астраханской области </t>
  </si>
  <si>
    <t xml:space="preserve">Показатель конечного результата 1.2. Количество образовательных учреждений, в которых созданы условия для осуществления образовательной деятельности. </t>
  </si>
  <si>
    <t>Показатель непосредственного результата 1.2.1. Количество общеобразовательных учреждений, в которых созданы условия для осуществления образовательной деятельности.</t>
  </si>
  <si>
    <t xml:space="preserve"> Мероприятие 1.2.2.Создание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</t>
  </si>
  <si>
    <t xml:space="preserve">Показатель непосредственного результата1.2.2. Количество общеобразовательных учреждений, выполнивших мероприятия по проведению ремонта зданий, сооружений, инженерных коммуникаций, ограждений и территории </t>
  </si>
  <si>
    <t xml:space="preserve"> Основное мероприятие 1.2.5.Развитие материально-технической базы общеобразовательных  учреждений.</t>
  </si>
  <si>
    <t>2016-2022</t>
  </si>
  <si>
    <t xml:space="preserve">Показатель  1.2.5. Количество общеобразовательных учреждений, выполнивших мероприятия по оснащению материально-технической базы </t>
  </si>
  <si>
    <t>Мероприятие 1.2.2. Реализация основных направлений государственной политики в области охраны труда и безопасности в общеобразовательных учреждениях.</t>
  </si>
  <si>
    <t xml:space="preserve">Показатель непосредственного результата 1.2.2. . Количество общеобразовательных учреждений, обеспечивающих соблюдение требований по охране труда и техники безопасности </t>
  </si>
  <si>
    <t>Мероприятие 1.2.3. Обеспечение пожарной безопасности общеобразовательных учреждений.</t>
  </si>
  <si>
    <t xml:space="preserve">Показатель непосредственного результата1.2.3. Количество   учреждений, обеспечивающих соблюдение требований противопожарной безопасности </t>
  </si>
  <si>
    <t xml:space="preserve"> Мероприятие1.2.4.Обеспечение мероприятий по использованию информационно-коммуникативных технологий, создание, развитие, модернизация и эксплуатация информационных систем.</t>
  </si>
  <si>
    <t xml:space="preserve">Показатель 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</si>
  <si>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Показатель конечного результата 1.3. Доля  учреждений общего  образования, выполнивших   запланированные мероприятия по проведению ремонта зданий, сооружений, инженерных коммуникаций, ограждений и территории </t>
  </si>
  <si>
    <t>Показатель непосредственного результата 1.3.1. Количество образовательных учреждений, выполнивших запланированные   мероприятия</t>
  </si>
  <si>
    <t>Показатель непосредственного результата 1.3.3. Количество образовательных учреждений, выполнивших запланированные   мероприятия</t>
  </si>
  <si>
    <t>Показатель конечного результата  1.5. Доля  общеобразовательных учреждений, в которых созданы условия для организации питания учащихся.</t>
  </si>
  <si>
    <t xml:space="preserve">Показатель непосредственного результата 1.5.1. Количество общеобразовательных учреждений,  готовность  которых к обеспечению  горячим питанием подтверждена Управлением Федеральной службы по надзору в сфере защиты прав потребителей и благополучия человека по Астраханской области </t>
  </si>
  <si>
    <t>Задача 1.6..Сохранение и укрепление здоровья обучающихся в общеобразовательных учреждениях Ахтубинского района.</t>
  </si>
  <si>
    <t>Показатель конечного результата  1.6.. Охват обучающихся,  осваивающих образовательные программы начального общего образования  в общеобразовательных учреждениях Ахтубинского района», получающих горячее питание</t>
  </si>
  <si>
    <t>Показатель непосредственного результата  1.6.1. Количество обучающихся,  осваивающих образовательные программы начального общего образования  в общеобразовательных учреждениях Ахтубинского района», придерживающихся принципов обязательного, рационального и здорового питания во время образовательного процесса.</t>
  </si>
  <si>
    <t>Чел.</t>
  </si>
  <si>
    <t>Показатель непосредственного результата 1.7.1.Количество  педагогических работников получающих ежемесячное вознаграждение за классное руководство</t>
  </si>
  <si>
    <t>Задача 1.8.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</si>
  <si>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Показатель конечного результата  1.8. Охват обучающихся с ограниченными возможностями здоровья, в том числе инвалидов,  в общеобразовательных учреждениях Ахтубинского района, получающих  питание</t>
  </si>
  <si>
    <t>Мероприятие 1.8.1.  Обеспечение бесплатным двухразовым питанием обучающихся с ограниченными возможностями здоровья, в том числе инвалидов, в муниципальных общеобразовательных организациях муниципального образования МО "Ахтубинский район"</t>
  </si>
  <si>
    <t>Показатель непосредственного результата 1.8.1 .Количество обучающихся с ограниченными возможностями здоровья, в том числе инвалидов,  в общеобразовательных учреждениях Ахтубинского района, придерживающихся принципов обязательного, рационального и здорового питания во время образовательного процесса.</t>
  </si>
  <si>
    <t>Цель 1.  Реализация  муниципальной услуги по предоставлению дополнительного образования в муниципальных учреждениях дополнительного образования.</t>
  </si>
  <si>
    <t>Показатель конечного  результата 1. Доля учащихся, охваченных дополнительным образованием в муниципальных учреждениях дополнительного образования, в условиях, отвечающим современным требованиям</t>
  </si>
  <si>
    <t xml:space="preserve">Показатель конечного  результата 1.1. Доля потребителей услуг дополнительного образования, обеспеченных должной доступностью к образовательным услугам заданного качества </t>
  </si>
  <si>
    <t xml:space="preserve">Мероприятие1.1.1. Предоставление дополнительного образования в  муниципальных учреждениях дополнительного образования  </t>
  </si>
  <si>
    <t>Показатель непосредственного результата 1.1.1. Количество потребителей услуг дополнительного  образования детей</t>
  </si>
  <si>
    <t xml:space="preserve">Задача 1.2. Создание   условий для обеспечения доступного и качественного образования на территории МО «Ахтубинский район».
</t>
  </si>
  <si>
    <t>ед</t>
  </si>
  <si>
    <t>Мероприятие 1.2.1. Ресурсное сопровождение развития системы дополнительного  образования детей</t>
  </si>
  <si>
    <t>Показатель непосредственного результата 1. 2.1. Количество общеобразовательных учреждений, в которых созданы условия для осуществления образовательной деятельности.</t>
  </si>
  <si>
    <t>Мероприятие 1.2.2. Реализация основных направлений государственной политики в области охраны труда и безопасности в учреждениях дополнительного образования.</t>
  </si>
  <si>
    <t xml:space="preserve">Показательнепосредственного результата  1.2.2. Количество учреждений дополнительного образования, обеспечивающих соблюдение требований по охране труда и техники безопасности </t>
  </si>
  <si>
    <t xml:space="preserve">Мероприятие 1.2.3. Обеспечение пожарной безопасности учреждений дополнительного образования.
</t>
  </si>
  <si>
    <t xml:space="preserve">Показатель непосредственного результата 1.2.3. Количество   учреждений, обеспечивающих соблюдение требований противопожарной безопасности </t>
  </si>
  <si>
    <t xml:space="preserve">Мероприятие 1.2.4.  Мероприятия по использованию информационно-коммуникативных технологий, создание, развитие, модернизация и эксплуатация информационных систем.
</t>
  </si>
  <si>
    <t xml:space="preserve">Показатель непосредственного результата 1.2.4.  Количество образовательных учреждений, использующих информационно-коммуникативные технологии </t>
  </si>
  <si>
    <t xml:space="preserve"> МБУ ЦБУО МО "Ахтубинский район"</t>
  </si>
  <si>
    <t>Цель 1. Обеспечение предоставления качественных услуг (работ) муниципальными бюджетными(казенными) учреждениями, подведомственными управлению образованием администрации МО «Ахтубинский район».</t>
  </si>
  <si>
    <t>Показатель конечного результата 1. Доля реализации   муниципальных услуг(работ) муниципальными бюджетными(казенными) учреждениями, подведомственными управлению образованием администрации МО "Ахтубинский район"</t>
  </si>
  <si>
    <t>Показатель конечного  результата 1.1. Процент качества ведения бухгалтерского и налогового учета и отчетности в соответствии с действующими нормативными документами</t>
  </si>
  <si>
    <t>Мероприятие 1.1.1.  Выполнение мероприятий по Формированию финансовой (бухгалтерской), бюджетной отчетности, ведению бухгалтерского (бюджетного) учета, формированию регистров бухгалтерского учета</t>
  </si>
  <si>
    <t>Показатель  непосредственного результата 1.1.1. Количество мероприятий, направленных на обеспечение квалифицированного ведения бухгалтерского и налогового учета и отчетности</t>
  </si>
  <si>
    <t>Мероприятие 1.4.3.Реализация основных направлений государственной политики в области охраны труда.</t>
  </si>
  <si>
    <t xml:space="preserve"> Показатель  непосредственного результата  1.4.3.Количество выплненных мероприятий по соблюдению требований по охране труда и техники безопасности</t>
  </si>
  <si>
    <t>Задача 2.3. Создание условий для устойчивого функционирования зданий, сооружений, инженерных коммуникаций учреждений подведомственных управлению образованием.</t>
  </si>
  <si>
    <t>2016-2020</t>
  </si>
  <si>
    <t>МБУ "УХТОУО МО "Ахтубинский район"</t>
  </si>
  <si>
    <t>Показатель непосредственного результата 2.5. Процент выполнения мероприятий по реконструкции, проведению ремонта зданий, сооружений, инженерных коммуникаций, ограждений и благоустройству территории.</t>
  </si>
  <si>
    <t>Основное мероприятие 2.5.1. Проведение реконструкции, капитального, текущего ремонта зданий и сооружений</t>
  </si>
  <si>
    <t>Показатель непосредственного результата 2.5.1.  Количество мероприятий по проведению реконструкции, капитального, текущего ремонта зданий и сооружений</t>
  </si>
  <si>
    <t>Основное мероприятие 2.5.2. Устранение аварий</t>
  </si>
  <si>
    <t>Показатель непосредственного результата 2.5.2.  Количество мероприятий по устранению аварий</t>
  </si>
  <si>
    <t>Основное мероприятие 2.5.3. Проведение технического надзора за строительными работами</t>
  </si>
  <si>
    <t xml:space="preserve">Показатель непосредственного результата 2.5.3.  Количество запланированных мероприятий </t>
  </si>
  <si>
    <t>Основное мероприятие 2.5.4. Ремонт фасадов</t>
  </si>
  <si>
    <t>Показатель непосредственного результата 2.5.4.  Количество мероприятий по проведению ремонта фасада</t>
  </si>
  <si>
    <t>Основное мероприятие 2.5.5. Благоустройство территорий и ограждений</t>
  </si>
  <si>
    <t>Показатель непосредственного результата 2.5.5.  Количество мероприятий по благоустройству территорий и огрждений</t>
  </si>
  <si>
    <t>Основное мероприятие 2.5.6. Разработка проектно-сметной документации, технических и кадастровых паспортов</t>
  </si>
  <si>
    <t>Показатель непосредственного результата 2.5.6.  Количество мероприятий по разработке проектно-сметной документации, технических и кадастровых паспортов</t>
  </si>
  <si>
    <t>Основное мероприятие 2.5.7. Замена оконных и дверных блоков</t>
  </si>
  <si>
    <t>Показатель непосредственного результата 2.5.7.  Количество мероприятий по замене оконных и дверных блоков</t>
  </si>
  <si>
    <t>Задача 2.6. Развитие материально-технической базы учреждений подведомственных управлению образованием.</t>
  </si>
  <si>
    <t>МБУ "УХТОУО МО "Ахтубинский район", МБУ ЦБУО МО "Ахтубинский район"</t>
  </si>
  <si>
    <t>Показатель непосредственного результата 2.6.1.  Процент обеспечения комфортных, безопасных, современных условий труда</t>
  </si>
  <si>
    <t>Основное мероприятие 2.6.1. Приобретение мебели офисной и оборудования(холодильники, электронагревательные приборы, кондиционеры и прочее).</t>
  </si>
  <si>
    <t xml:space="preserve">Показатель непосредственного результата 2.6.1.  Количество выполненных мероприятий </t>
  </si>
  <si>
    <t>Задача 2.7. Организация мероприятий, направленных  на создание доступной среды.</t>
  </si>
  <si>
    <t>Показатель непосредственного результата 2.7.  Процент выполнения мероприятий по обеспечению доступности   маломобильных граждан.</t>
  </si>
  <si>
    <t>Основное мероприятие 2.7.1. Выполнение мероприятий по обеспечению в зданиях доступной среды для маломобильных граждан</t>
  </si>
  <si>
    <t>Показатель непосредственного результата 2.7.1.  Количество реализации запланированных мероприятий</t>
  </si>
  <si>
    <t>Подпрограмма 5 "Одаренные дети МО "Ахтубинский район"</t>
  </si>
  <si>
    <t>Цель 1. Обеспечение благоприятных условий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деятельности.</t>
  </si>
  <si>
    <t>Показатель 1. Количество  образовательных учреждений, в которых созданы благоприятные условия для создания единой муниципальной системы выявления, развития и адресной поддержки одаренных детей в различных областях интелликтуальной и творческой деятельности</t>
  </si>
  <si>
    <t>Задача 1.1. Создание муниципальной системы выявления и развития детской одаренности и адресной поддержки детей в соответствии с их способностями.</t>
  </si>
  <si>
    <t>Показатель 1.1. Количество образовательных учреждений, где создана система выявления и развития детской одаренности и адресной поддержки детей</t>
  </si>
  <si>
    <t>Основное мероприятие 1.1.1. Участие одаренных детей в  российских, международных, региональных, муниципальных олимпиадах, фестивалях, соревнованиях, конкурсах, смотрах, чемпионатах</t>
  </si>
  <si>
    <t>Показатель 1.1.1. Количество детей школьного возраста – победителей всероссийских, региональных, муниципальных конкурсов, соревнований, олимпиад и иных мероприятий, проведенных в рамках подпрограммы</t>
  </si>
  <si>
    <t>Основное мероприятие 1.1.2. Присуждение муниципальных стипендий одаренным учащимся за достижения в спортивной, творческой, учебной и научной деятельности и отличные успехи в учебе</t>
  </si>
  <si>
    <t>Показатель 1.1.2 Количество обучающихся, получивших стипендии</t>
  </si>
  <si>
    <t>чел</t>
  </si>
  <si>
    <t>Основное мероприятие 1.1.3. Чествование учащихся 9-х классов, окончивших основную школу с отличием</t>
  </si>
  <si>
    <t xml:space="preserve">Показатель 1.1.3.  Количество обучающихся , получивших поощрение </t>
  </si>
  <si>
    <t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</si>
  <si>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>Цель 1: повышение качества предоставления образовательных услуг через повышение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(воспитанников).</t>
  </si>
  <si>
    <t>Показатель конечного результата 1. Количество образовательных учреждений, в которых созданы  условия для повышения уровня квалификации и профессионализма руководящих и педагогических кадров, как определяющего фактора, обеспечивающего успешность обучения и становление личностей обучающихся (воспитанников).</t>
  </si>
  <si>
    <t>Задача 1.1. Создание условий для развития системы повышения квалификации</t>
  </si>
  <si>
    <t>Показатель конечного результата  1.1. Количество образовательных учреждений, в которых созданы условия для развития системы повышения квалификации</t>
  </si>
  <si>
    <t xml:space="preserve">Мероприятие 1.1.1. Организация курсов повышения квалификации, семинаров, стажировок и тренингов  руководящих и педагогических работников образовательных учреждений по договору </t>
  </si>
  <si>
    <t xml:space="preserve">Показатель непосредственного результата 1.1.1.  Количество руководителей и педагогических работников, прошедших плановое повышение квалификаци </t>
  </si>
  <si>
    <t xml:space="preserve">Показатель конечного результата  1. Эффективность реализованных мероприятий
</t>
  </si>
  <si>
    <t>Показатель  конечного результата 1.1.  Доля обучающихся  (воспитанников) в образовательных учреждениях, условия которых отвечают современным требованиям качества образовательного процесса</t>
  </si>
  <si>
    <t xml:space="preserve">Показатель непосредственного результата 1.1.1.
  Количество  детей в возрасте 1-6 лет, получивших дошкольную образовательную услугу и (или) услугу по их содержанию в муниципальных образовательных учреждениях
</t>
  </si>
  <si>
    <t>Показатель непосредственного результата 1.1.2.1. Количество муниципальных общеобразовательных учреждений, соответствующих современным требованиям</t>
  </si>
  <si>
    <t>Показатель непосредственного результата  1.1.2.2 Количество  обучающихся  муниципальных общеобразовательных учреждений, занимающихся во вторую смену.</t>
  </si>
  <si>
    <t xml:space="preserve">Показатель непосредственного результата   1.1.3.  Количество детей в возрасте 5-18 лет, получающих услуги по дополнительному образованию в организациях различной организационно-правовой формы и формы собственности
</t>
  </si>
  <si>
    <t xml:space="preserve">Показатель  конечного результата1.2. Уровень освоения специалистами технологий и программ  в сфере молодежной политики  </t>
  </si>
  <si>
    <t>Мероприятие 1.2.1. Создание необходимых условий для качественного исполнения функций в сфере молодежной политики</t>
  </si>
  <si>
    <t xml:space="preserve">Показатель непосредственного результата   1.2.1 Количество проведенных мероприятий в сфере молодежной политики  </t>
  </si>
  <si>
    <t>Показатель конечного результата    1.3.  Доля  учреждений, сведения о деятельности и результатах которых регулярно обновляются в созданной базе данных, позволяющей оперативно принимать управленческие решения.</t>
  </si>
  <si>
    <t>Показатель непосредственного результата   1.3.1. Количество обоснованных замечаний по обеспечению деятельности управления образованием администрации МО «Ахтубинский район»</t>
  </si>
  <si>
    <t>Показатель  непосредственного результата 1.1.1.1. Количество образовательных организаций,, обслуживаемых МКУ ЦБ УО</t>
  </si>
  <si>
    <t>Цель 1. Реализация и обеспечение мероприятий по предоставлению дошкольного образования,  присмотра и ухода.</t>
  </si>
  <si>
    <t>Задача 1.2.   Создание условий для обеспечения доступного и качественного дошкольного образования на территории МО «Ахтубинский район»</t>
  </si>
  <si>
    <t>Мероприятие 1.2.1.   Ресурсное сопровождение развития системы дошкольного  образования детей</t>
  </si>
  <si>
    <t>Задача 1.4. Развитие инфраструктуры и материально-технической базы по созданию дополнительных мест для детей в дошкольных организациях, осуществляющих образовательную деятельность</t>
  </si>
  <si>
    <t>Мероприятие 1.4.1. Строительство муниципального дошкольного учреждения в городе Ахтубинск  по ул.Агурина</t>
  </si>
  <si>
    <t>Задача 1.2.  Создание   условий для обеспечения доступного и качественного образования на территории МО «Ахтубинский район».</t>
  </si>
  <si>
    <t>Мероприятие 1.2.1. Ресурсное сопровождение развития системы общего  образования детей.</t>
  </si>
  <si>
    <t xml:space="preserve">Задача 1.1. Повышение качества  дополнительного образования в соответствии с современными требованиями.
</t>
  </si>
  <si>
    <t xml:space="preserve">Мероприятие 1.1.1.1.  Выполнение мероприятий по оплате труда работников МКУ ЦБ УО администрации МО "Ахтубинский район" , обслуживающей муниципальные образовательные организации </t>
  </si>
  <si>
    <t xml:space="preserve">Мероприятие 1.1.1. Организация предоставления общедоступного бесплатного дошкольного образования </t>
  </si>
  <si>
    <t xml:space="preserve">Мероприятие  1.1.2.   Организация предоставления общедоступного и бесплатного начального общего, основного общего, среднего (полного) общего образования </t>
  </si>
  <si>
    <t xml:space="preserve">Задача 1.1    Формирование финансовой (бухгалтерской), бюджетной отчетности, ведения бухгалтерского (бюджетного) учета, формирование регистров бухгалтерского учета МКУ ЦБУО МО "Ахтубинский район".  </t>
  </si>
  <si>
    <t>Показатель конечного результата  1.7. Доля родителей, удовлетворенных деятельностью классных руководителей  в общеобразовательных учреждениях Ахтубинского района»</t>
  </si>
  <si>
    <t>Мероприятие 1.1.1. Обеспечение введения ставки советника директора по воспитанию и взаимодействию с детскими общественными объединениями в общеобразовательных организациях</t>
  </si>
  <si>
    <t>Показатель непосредственного результата 1.1.1.Количество общеобразовательных организаций участвующих в мероприятии по реализации регионального проекта</t>
  </si>
  <si>
    <t>Показатель конечного результата 1.1. Доля общеобразовательных организаций, участвующих в  мероприятии по реализации регионального проекта</t>
  </si>
  <si>
    <t>2025 г</t>
  </si>
  <si>
    <t xml:space="preserve"> 2025 г.</t>
  </si>
  <si>
    <t xml:space="preserve">Задача 1.3. Создание условий для устойчивого функционирование зданий, сооружений, инженерных коммуникаций, ограждений и территории   в учрежденииях  дошкольного образования. </t>
  </si>
  <si>
    <t xml:space="preserve">Задача 1.1.  Повышение доступности  и качества  реализации образовательных программ  дошкольного образования, присмотра и  ухода в учреждениях дошкольного образования  в соответствии с современными требованиями. </t>
  </si>
  <si>
    <t>Задача 1.1. Повышение качества  начального, основного, среднего общего  образования, дополнительного образования детей, дошкольного образования , присмотра и ухода в муниципальных общеобразовательных организациях  в соответствии с современными требованиями.</t>
  </si>
  <si>
    <t xml:space="preserve">Мероприятие 1.1.3. Организация предоставления дополнительного образования детям </t>
  </si>
  <si>
    <t xml:space="preserve">Мероприятие  1.7.1. Выплата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
</t>
  </si>
  <si>
    <t xml:space="preserve">Мероприятие 1.5.1. Организация бесплатного горячего питания  обучающихся, получающих  начальное  общее образование в муниципальных общеобразовательных организациях 
</t>
  </si>
  <si>
    <t>ПЕРЕЧЕНЬ МЕРОПРИЯТИЙ (НАПРАВЛЕНИЙ) МУНИЦИПАЛЬНОЙ ПРОГРАММЫ</t>
  </si>
  <si>
    <t xml:space="preserve">                                                   Приложение № 1</t>
  </si>
  <si>
    <t xml:space="preserve">                                                   к муниципальной программе</t>
  </si>
  <si>
    <t>Бюджет МО "Ахтубинский муниципальный район Астраханской области"</t>
  </si>
  <si>
    <t xml:space="preserve">2024 г </t>
  </si>
  <si>
    <t xml:space="preserve">Цель1. Повышение степени доступности качественного образования, соответствующего требованиям инновационного развития экономики, современным потребностям общества и каждого гражданина, в том числе путем создания условий для проведения на территории Ахтубинского района единой государственной образовательной политики. </t>
  </si>
  <si>
    <t xml:space="preserve">Цель 1:Реализация и обеспечение  мероприятий по предоставлению начального общего, основного общего, среднего общего  образования, дополнительного образования детей,  дошкольного образования, присмотра и ухода в муниципальных общеобразовательных организациях. </t>
  </si>
  <si>
    <t xml:space="preserve">Мероприятие  1.6.1. Пропаганда среди учащихся и их родителей принципов обязательного, рационального и здорового питания во время образовательного процесса.
</t>
  </si>
  <si>
    <t>РЕСУРСНОЕ ОБЕСПЕЧЕНИЕ</t>
  </si>
  <si>
    <t>РЕАЛИЗАЦИИ МУНИЦИПАЛЬНОЙ ПРОГРАММЫ</t>
  </si>
  <si>
    <t xml:space="preserve">                                                                                                                                   (тыс.руб.)</t>
  </si>
  <si>
    <t>Источники финансирования муниципальной программы</t>
  </si>
  <si>
    <r>
      <t>Муниципальная программа</t>
    </r>
    <r>
      <rPr>
        <b/>
        <sz val="14"/>
        <color theme="1"/>
        <rFont val="Times New Roman"/>
        <family val="1"/>
        <charset val="204"/>
      </rPr>
      <t xml:space="preserve"> «</t>
    </r>
    <r>
      <rPr>
        <b/>
        <sz val="12"/>
        <color theme="1"/>
        <rFont val="Times New Roman"/>
        <family val="1"/>
        <charset val="204"/>
      </rPr>
      <t xml:space="preserve">Развитие системы образования в МО «Ахтубинский район» </t>
    </r>
  </si>
  <si>
    <t xml:space="preserve">Бюджет МО «Ахтубинский район» </t>
  </si>
  <si>
    <t>Подпрограмма «Развитие дошкольного образования»</t>
  </si>
  <si>
    <t xml:space="preserve"> Бюджет Астраханской области </t>
  </si>
  <si>
    <t>Подпрограмма  «Развитие общего образования»</t>
  </si>
  <si>
    <t>Бюджет МО «Ахтубинский район»</t>
  </si>
  <si>
    <t>Подпрограмма  «Развитие дополнительного образования»</t>
  </si>
  <si>
    <t>Подпрограмма  «Обеспечение предоставления качественных услуг(работ) муниципальными бюджетными учреждениями, подведомственными управлению образованием администрации МО «Ахтубинский район»</t>
  </si>
  <si>
    <t>Подпрограмма                   «Обеспечение доступности качественных образовательных услуг через модернизацию системы повышения квалификации, и повышения престижа педагогической профессии»</t>
  </si>
  <si>
    <t xml:space="preserve"> Федеральный бюджет </t>
  </si>
  <si>
    <t xml:space="preserve">Мероприятие 1.4.1. обеспечение организации отдыха детей  в канкулярное время в лагерях с дневным пребыванием                                            </t>
  </si>
  <si>
    <t xml:space="preserve"> Мероприятие 1.1.1.1.  на   реализацию указов Президента Российской Федерации </t>
  </si>
  <si>
    <t xml:space="preserve">Меропиятие 1.1.1.2. На выплату заработнрой платы  работникам </t>
  </si>
  <si>
    <t xml:space="preserve"> 2026 г.</t>
  </si>
  <si>
    <t>2026 г</t>
  </si>
  <si>
    <t>2023-2026</t>
  </si>
  <si>
    <t>Показательнепосредственного результата 1.3.3. Количество     учреждений дошкольного образования,  выполнивших запланированные мероприятия</t>
  </si>
  <si>
    <t>Показательнепосредственного результата 1.3.4. Количество     учреждений дошкольного образования,  выполнивших запланированные мероприятия</t>
  </si>
  <si>
    <t>Показательнепосредственного результата 1.3.5. Количество     учреждений дошкольного образования,  выполнивших запланированные мероприятия</t>
  </si>
  <si>
    <t>Показательнепосредственного результата 1.3.6. Количество     учреждений дошкольного образования,  выполнивших запланированные мероприятия</t>
  </si>
  <si>
    <t>Показатель конечного результата 1.4. Доля  учреждений общего  образования, выполнивших   запланированные мероприятия по организации отдыха, оздоровления и занятости детей и подростков</t>
  </si>
  <si>
    <t>Показатель непосредственного результата 1.4.1. Количество образовательных учреждений, выполнивших запланированные   мероприятия</t>
  </si>
  <si>
    <t xml:space="preserve"> МКУ ЦБУО МО "Ахтубинский район"</t>
  </si>
  <si>
    <t>МКУ ЦБУО МО "Ахтубинский район"</t>
  </si>
  <si>
    <t>Бюджет МО "Ахтубинский муниципальный район Астраханской области" *</t>
  </si>
  <si>
    <t xml:space="preserve">Бюджет МО "Ахтубинский муниципальный район Астраханской области" </t>
  </si>
  <si>
    <t>Бюджет МО "Ахтубинский муниципальный район Астраханской области"*</t>
  </si>
  <si>
    <t>Показатель  непосредственного результата 1.1.1.2. Количество образовательных организаций,, обслуживаемых МКУ ЦБ УО</t>
  </si>
  <si>
    <t xml:space="preserve">Мероприятие 1.1.1.2. Организация деятельности МКУ ЦБ УО администрации МО "Ахтубинский район" , обслуживающей муниципальные образовательные организации </t>
  </si>
  <si>
    <t>Подпрограмма "Руководство и управление в сфере образования и молодежной политики "</t>
  </si>
  <si>
    <t>Показательнепосредственного результата 1.3.7. Количество     учреждений дошкольного образования,  выполнивших запланированные мероприятия</t>
  </si>
  <si>
    <t xml:space="preserve">Задача 1.3. Создание условий для устойчивого функционирования зданий, сооружений, инженерных коммуникаций, ограждений и территории общеобразовательных учреждений . </t>
  </si>
  <si>
    <t xml:space="preserve">Федеральный бюджет  </t>
  </si>
  <si>
    <t xml:space="preserve">Мероприятие 1.3.1.  На проведение текущего (или) капитального ремонта в муниципальных общеобразовательных организациях. </t>
  </si>
  <si>
    <t>Показатель непосредственного результата 1.3.27.5.. Количество образовательных учреждений, выполнивших запланированные   мероприятия</t>
  </si>
  <si>
    <t>Показатель непосредственного результата 1.3.27.6.. Количество образовательных учреждений, выполнивших запланированные   мероприятия</t>
  </si>
  <si>
    <t>Показатель непосредственного результата 1.3.27.7.. Количество образовательных учреждений, выполнивших запланированные   мероприятия</t>
  </si>
  <si>
    <t>Показатель непосредственного результата 1.3.31.. Количество образовательных учреждений, выполнивших запланированные   мероприятия</t>
  </si>
  <si>
    <t>Задача 1.5.Организация бесплатного горячего питания обучающихся по общеобразовательным программам начального общего образования.</t>
  </si>
  <si>
    <t>Задача 1.7..Материальное стимулирование классных руководителей  в форме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при  решении социально-значимых задач и содержания воспитания и успешной социализации обучающихся.</t>
  </si>
  <si>
    <t xml:space="preserve">Бюджет Астраханской области  </t>
  </si>
  <si>
    <t>2027 год</t>
  </si>
  <si>
    <t xml:space="preserve">Муниципальная программа «Развитие системы образования в МО «Ахтубинский район»                          </t>
  </si>
  <si>
    <t xml:space="preserve">Подпрограмма "Развитие дошкольного образования" </t>
  </si>
  <si>
    <t xml:space="preserve"> Мероприятие 1.1.1.  Предоставление дошкольного образования и присмотра и ухода. </t>
  </si>
  <si>
    <t>2024-2027</t>
  </si>
  <si>
    <t xml:space="preserve">Мероприятие1.2.5. Обеспечение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</si>
  <si>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Показатель непосредственного результата 1.2.5. Количество  учреждений дошкольного образования, обеспечивающих  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</si>
  <si>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 2027 г.</t>
  </si>
  <si>
    <t>Мероприятие 1.3.2.   приобретение материалов для устранения аварии( канализация )   (в рамках текущего ремонта)   МКДОУ "Детский сад № 8 МО "Ахтубинский район"</t>
  </si>
  <si>
    <t>Мероприятие 1.3.4   опрессовка системы отопления   МКДОУ "Детский сад № 11 МО "Ахтубинский район"</t>
  </si>
  <si>
    <t>Мероприятие 1.3.5   ремонт кровли  (в рамках текущего ремонта)     МКДОУ "Детский сад № 15 МО "Ахтубинский район"</t>
  </si>
  <si>
    <t>Мероприятие 1.3.6.   ремонт канализации    (в рамках текущего ремонта)   МКДОУ "Детский сад № 16 МО "Ахтубинский район"</t>
  </si>
  <si>
    <t>Мероприятие 1.3.7.   ремонт отмостки здания   (в рамках текущего ремонта) , проведение технической экспертизы здания  МКДОУ "Детский сад № 17 МО "Ахтубинский район"</t>
  </si>
  <si>
    <t>Мероприятие 1.3.3   проведение инженерно-геологических изысканий   (в рамках текущего ремонта) (310,0 тыс.руб.), разработка ПСД ( 647,8 тыс.руб.) (в рамках капитального ремонта  МКДОУ "Детский сад № 4 МО "Ахтубинский район"</t>
  </si>
  <si>
    <t xml:space="preserve">Подпрограмма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общего образования»                                                                                           </t>
  </si>
  <si>
    <t>Мероприятие 1.1.1. Предоставление начального, основного, среднего общего  образования в муниципальных общеобразовательных организациях.</t>
  </si>
  <si>
    <t>Мероприятие 1.1.2. Предоставление  дошкольного образования и присмотра и ухода в муниципальных общеобразовательных организациях.</t>
  </si>
  <si>
    <t>Мероприятие 1.1.3. Предоставление  дополнительного образования детей  в муниципальных общеобразовательных организациях.</t>
  </si>
  <si>
    <t xml:space="preserve">Мероприятие 1.1.2. Предоставление компенсации части родительской платы за присмотр и уход за детьми, посещающими образовательнык организации, реализующие образовательную программу дошкольного образования. </t>
  </si>
  <si>
    <t xml:space="preserve"> Мероприятие1.2.5. Обеспечение предоставления установленных мер поддержки гражданам Российской Федерации, принимающим(принимавшим) участие в СВО, проводимой с 24.02.2022     </t>
  </si>
  <si>
    <t xml:space="preserve"> Мероприятие 1.3.2.    Текущий ремонт  кабинетов Центров образования естественно - научной и технической направленностей «Точка роста»</t>
  </si>
  <si>
    <t xml:space="preserve"> Мероприятие 1.3.2.1    Текущий ремонт  кабинетов   МКОУ" СОШ  № 5 МО "Ахтубинский район"</t>
  </si>
  <si>
    <t xml:space="preserve"> Мероприятие 1.3.2.2..    Текущий ремонт  кабинетов   МКОУ" Успенская ООШ  МО "Ахтубинский район"</t>
  </si>
  <si>
    <t>Показатель непосредственного результата 1.3.2.. Количество образовательных учреждений, выполнивших запланированные   мероприятия</t>
  </si>
  <si>
    <t>Показатель непосредственного результата 1.3.2.1.. Количество образовательных учреждений, выполнивших запланированные   мероприятия</t>
  </si>
  <si>
    <t>Показатель непосредственного результата 1.3.2..2.. Количество образовательных учреждений, выполнивших запланированные   мероприятия</t>
  </si>
  <si>
    <t xml:space="preserve"> Мероприятие 1.3.3.  Опрессовка системы отопления   </t>
  </si>
  <si>
    <t xml:space="preserve"> Мероприятие 1.3.3.1.  Опрессовка системы отопления МКОУ "СОШ №1 МО Ахтубинский район"</t>
  </si>
  <si>
    <t xml:space="preserve"> Мероприятие 1.3.3.2.  Опрессовка системы отопления МКОУ "СОШ №2 МО Ахтубинский район"</t>
  </si>
  <si>
    <t xml:space="preserve"> Мероприятие 1.3.3..3.  Опрессовка системы отопления МКОУ "СОШ №3 МО Ахтубинский район"</t>
  </si>
  <si>
    <t xml:space="preserve"> Мероприятие 1.3.3.4.  Опрессовка системы отопления МКОУ "СОШ №5 МО Ахтубинский район"</t>
  </si>
  <si>
    <t xml:space="preserve"> Мероприятие 1.3.3.5.  Опрессовка системы отопления МКОУ "СОШ №9 МО Ахтубинский район"</t>
  </si>
  <si>
    <t xml:space="preserve"> Мероприятие 1.3.3.6.  Опрессовка системы отопления МКОУ "Пологозаймищенская ООШ  МО Ахтубинский район"</t>
  </si>
  <si>
    <t xml:space="preserve"> Мероприятие 1.3.3.7.  Опрессовка системы отопления МКОУ "Болхунская СОШ  МО Ахтубинский район"</t>
  </si>
  <si>
    <t xml:space="preserve"> Мероприятие 1.3.3.8.  Опрессовка системы отопления МКОУ "Ново-Николаевская СОШ  МО Ахтубинский район"</t>
  </si>
  <si>
    <t xml:space="preserve"> Мероприятие 1.3.3.9.  Опрессовка системы отопления МКОУ "Пироговская ООШ  МО Ахтубинский район"</t>
  </si>
  <si>
    <t xml:space="preserve"> Мероприятие 1.3.3.10.  Опрессовка системы отопления МКОУ "Золотухинская СОШ  МО Ахтубинский район"</t>
  </si>
  <si>
    <t xml:space="preserve"> Мероприятие 1.3.3.11.  Опрессовка системы отопления МКОУ "Батаевская ООШ  МО Ахтубинский район"</t>
  </si>
  <si>
    <t xml:space="preserve"> Мероприятие 1.3.3.12.  Опрессовка системы отопления МКОУ "Удаченская  ООШ  МО Ахтубинский район"</t>
  </si>
  <si>
    <t xml:space="preserve"> Мероприятие 1.3.3.13.  Опрессовка системы отопления МКОУ "Капустиноярская СОШ  МО Ахтубинский район"</t>
  </si>
  <si>
    <t xml:space="preserve"> Мероприятие 1.3.3.14.  Опрессовка системы отопления МКОУ "Успенская ООШ  МО Ахтубинский район"</t>
  </si>
  <si>
    <t xml:space="preserve"> Мероприятие 1.3.3.15.  Опрессовка системы отопления МКОУ "Покровская СОШ  МО Ахтубинский район"</t>
  </si>
  <si>
    <t xml:space="preserve"> Мероприятие 1.3.3.16.  Опрессовка системы отопления МКОУ "Сокрутовская ООШ  МО Ахтубинский район"</t>
  </si>
  <si>
    <t>Показатель непосредственного результата 1.3.4.. Количество образовательных учреждений, выполнивших запланированные   мероприятия</t>
  </si>
  <si>
    <t>Показатель непосредственного результата 1.3.5.. Количество образовательных учреждений, выполнивших запланированные   мероприятия</t>
  </si>
  <si>
    <t>Показатель непосредственного результата 1.3.6.. Количество образовательных учреждений, выполнивших запланированные   мероприятия</t>
  </si>
  <si>
    <t>Показатель непосредственного результата 1.3.7.. Количество образовательных учреждений, выполнивших запланированные   мероприятия</t>
  </si>
  <si>
    <t>Показатель непосредственного результата 1.3.3.8.. Количество образовательных учреждений, выполнивших запланированные   мероприятия</t>
  </si>
  <si>
    <t>Показатель непосредственного результата 1.3.3.9.. Количество образовательных учреждений, выполнивших запланированные   мероприятия</t>
  </si>
  <si>
    <t>Показатель непосредственного результата 1.3.3.10.. Количество образовательных учреждений, выполнивших запланированные   мероприятия</t>
  </si>
  <si>
    <t>Показатель непосредственного результата 1.3.3.11.. Количество образовательных учреждений, выполнивших запланированные   мероприятия</t>
  </si>
  <si>
    <t>Показатель непосредственного результата 1.3.3.12.. Количество образовательных учреждений, выполнивших запланированные   мероприятия</t>
  </si>
  <si>
    <t>Показатель непосредственного результата 1.3.3.13.. Количество образовательных учреждений, выполнивших запланированные   мероприятия</t>
  </si>
  <si>
    <t>Показатель непосредственного результата 1.3.3.14.. Количество образовательных учреждений, выполнивших запланированные   мероприятия</t>
  </si>
  <si>
    <t>Показатель непосредственного результата 1.3.3.15.. Количество образовательных учреждений, выполнивших запланированные   мероприятия</t>
  </si>
  <si>
    <t>Показатель непосредственного результата 1.3.3.16.. Количество образовательных учреждений, выполнивших запланированные   мероприятия</t>
  </si>
  <si>
    <t xml:space="preserve"> Мероприятие 1.3.4.  Ремонт кровли в рамках текущего ремонта МКОУ "СОШ  № 2 МО Ахтубинский район"</t>
  </si>
  <si>
    <t xml:space="preserve"> Мероприятие 1.3.5.   МКОУ "СОШ  № 3 МО Ахтубинский район"</t>
  </si>
  <si>
    <t xml:space="preserve"> Мероприятие 1.3.5.1. Приобретение и установка котла в котельной   МКОУ "СОШ  № 3 МО Ахтубинский район"</t>
  </si>
  <si>
    <t xml:space="preserve"> Мероприятие 1.3.5.2. Ремонт кровли в рамках текущего ремонта   МКОУ "СОШ  № 3 МО Ахтубинский район"</t>
  </si>
  <si>
    <t xml:space="preserve"> Мероприятие 1.3.6. Изготовление ПСД , проведение  экспертизы капитального  ремонта здания  МКОУ "СОШ  № 4 МО Ахтубинский район"</t>
  </si>
  <si>
    <t xml:space="preserve"> Мероприятие 1.3.7.   МКОУ "СОШ  № 9 МО Ахтубинский район"</t>
  </si>
  <si>
    <t xml:space="preserve"> Мероприятие 1.3.7.1. Ремонт котла в котельной   МКОУ "СОШ  № 9 МО Ахтубинский район"</t>
  </si>
  <si>
    <t xml:space="preserve"> Мероприятие 1.3.7.2. Осуществление стройконтроля и проведение экспертизы текущего ремонта спортзала   МКОУ "СОШ  № 9 МО Ахтубинский район"</t>
  </si>
  <si>
    <t xml:space="preserve"> Мероприятие 1.3.8. Осуществление стройконтроля текущего ремонта здания  МКОУ "СОШ  № 12 МО Ахтубинский район"</t>
  </si>
  <si>
    <t>Показатель непосредственного результата 1.3.8.. Количество образовательных учреждений, выполнивших запланированные   мероприятия</t>
  </si>
  <si>
    <t xml:space="preserve"> Мероприятие 1.3.9. Ремонт кровли (в рамках текущего ремонта)  МКОУ "Пологозаймищенская ООШ МО Ахтубинский район"</t>
  </si>
  <si>
    <t>Показатель непосредственного результата 1.3.9.. Количество образовательных учреждений, выполнивших запланированные   мероприятия</t>
  </si>
  <si>
    <t xml:space="preserve"> Мероприятие 1.3.10. Демонтаж дымовой трубы котельной (в рамках текущего ремонта)  МКОУ "Ново-Николаевская СОШ МО Ахтубинский район"</t>
  </si>
  <si>
    <t>Показатель непосредственного результата 1.3.10.. Количество образовательных учреждений, выполнивших запланированные   мероприятия</t>
  </si>
  <si>
    <t xml:space="preserve"> Мероприятие 1.3.11. Ремонт теплотрассы (в рамках текущего ремонта)  МКОУ "Золотухинская  СОШ МО Ахтубинский район"</t>
  </si>
  <si>
    <t>Показатель непосредственного результата 1.3.11.. Количество образовательных учреждений, выполнивших запланированные   мероприятия</t>
  </si>
  <si>
    <t xml:space="preserve"> Мероприятие 1.3.12. Приобретение насосов и колоссников в котельную   МКОУ "Батаевская ООШ МО Ахтубинский район"</t>
  </si>
  <si>
    <t>Показатель непосредственного результата 1.3.12.. Количество образовательных учреждений, выполнивших запланированные   мероприятия</t>
  </si>
  <si>
    <t xml:space="preserve"> Мероприятие 1.3.13. Приобретение материалов для ремонта котельной   МКОУ "Сокрутовская ООШ МО Ахтубинский район"</t>
  </si>
  <si>
    <t>Показатель непосредственного результата 1.3.13.. Количество образовательных учреждений, выполнивших запланированные   мероприятия</t>
  </si>
  <si>
    <t xml:space="preserve"> Мероприятие 1.3.14.  МКОУ "Успенская  ООШ МО Ахтубинский район"</t>
  </si>
  <si>
    <t>Показатель непосредственного результата 1.3.14.. Количество образовательных учреждений, выполнивших запланированные   мероприятия</t>
  </si>
  <si>
    <t xml:space="preserve"> Мероприятие 1.3.14.1. Ремонт кровли (в рамках текущего ремонта)  МКОУ "Успенская  ООШ МО Ахтубинский район"</t>
  </si>
  <si>
    <t xml:space="preserve"> Мероприятие 1.3.14.2. Утсановка пандуса  МКОУ "Успенская  ООШ МО Ахтубинский район"</t>
  </si>
  <si>
    <t xml:space="preserve"> Мероприятие 1.3.15. Ремонт системы отопления (в рамках текущего ремонта)  МКОУ "СОШ  №5МО Ахтубинский район"</t>
  </si>
  <si>
    <t>Показатель непосредственного результата 1.3.15.. Количество образовательных учреждений, выполнивших запланированные   мероприятия</t>
  </si>
  <si>
    <t xml:space="preserve">Задача 1.4. Организация отдыха, оздоровления и занятости детей и подростков                                                       </t>
  </si>
  <si>
    <t>Задача 1.10..Мера поддержки обучающихся на условиях договора о целевом обучении</t>
  </si>
  <si>
    <t xml:space="preserve"> Мероприятие 1.3.16. Установка пандусов (по решению суда)</t>
  </si>
  <si>
    <t>Показатель непосредственного результата 1.3.16.. Количество образовательных учреждений, выполнивших запланированные   мероприятия</t>
  </si>
  <si>
    <t xml:space="preserve"> Мероприятие 1.3.16.1. Установка пандусов (по решению суда) МКОУ "СОШ № 4 МО "Ахтубинский район"</t>
  </si>
  <si>
    <t xml:space="preserve"> Мероприятие 1.3.16.2. Установка пандусов (по решению суда) МКОУ "СОШ № 5 МО "Ахтубинский район"</t>
  </si>
  <si>
    <t xml:space="preserve"> Мероприятие 1.3.16.3. Установка пандусов (по решению суда) МКОУ "СОШ № 8 МО "Ахтубинский район"</t>
  </si>
  <si>
    <t xml:space="preserve"> Мероприятие 1.3.16.4. Установка пандусов (по решению суда) МКОУ "СОШ № 12 МО "Ахтубинский район"</t>
  </si>
  <si>
    <t>Управлениеие образования, образовательные учреждения</t>
  </si>
  <si>
    <t xml:space="preserve"> Мероприятие 1.3.17. Текущее обследование состояния зданий (по решению суда)</t>
  </si>
  <si>
    <t>Показатель непосредственного результата 1.3.17.. Количество образовательных учреждений, выполнивших запланированные   мероприятия</t>
  </si>
  <si>
    <t xml:space="preserve"> Мероприятие 1.3.17.1. Текущее обследование состояния здания (по решению суда) МКОУ "Пироговская ООШ МО "Ахтубинский район"</t>
  </si>
  <si>
    <t xml:space="preserve"> Мероприятие 1.3.17.2. Текущее обследование состояния здания (по решению суда) МКОУ "Батаевская  ООШ МО "Ахтубинский район"</t>
  </si>
  <si>
    <t xml:space="preserve"> Мероприятие 1.3.17.3. Текущее обследование состояния здания (по решению суда) МКОУ               " Сокрутовская  ООШ МО "Ахтубинский район"</t>
  </si>
  <si>
    <t xml:space="preserve"> Мероприятие 1.3.17.4. Текущее обследование состояния здания (по решению суда) МКОУ            </t>
  </si>
  <si>
    <t xml:space="preserve">Мероприятие  1.9.1.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
</t>
  </si>
  <si>
    <t xml:space="preserve">Мероприятие  1.10.1. Обеспечение ежемесячной днежной выплаты обучающимся по образовательным программам среднего профессионального  высшего образования (по программам баклавриата и специалитета) в организациях, осуществляющих образовательную деятельность  по напрвлению подготовки "Образование и педагогические науки" на условиях договора о целевом обучении, заключенного с муниципальной образовательной организацией, учредителем которой является управление образования администрации МО "Ахтубинский муниципальный район Астраханской области"   
</t>
  </si>
  <si>
    <t xml:space="preserve">Подпрограмма  «Развитие дополнительного образования» </t>
  </si>
  <si>
    <t xml:space="preserve">итого </t>
  </si>
  <si>
    <t xml:space="preserve"> Подпрограмма  «Обеспечение предоставления качественных услуг (работ)муниципальными бюджетными (казенными) учреждениями, подведомственными управлению образования администрации МО "Ахтубинский район"» </t>
  </si>
  <si>
    <t xml:space="preserve">Подпрограмма "Руководство и управление в сфере образования,  молодежной политики " </t>
  </si>
  <si>
    <t xml:space="preserve">ИТОГО по муниципальной программе              </t>
  </si>
  <si>
    <t>Управление образования администрации МО "Ахтубинский муниципальный район Астраханской области"</t>
  </si>
  <si>
    <t>Управление образования администрации МО "Ахтубинский муниципальный район Астраханской области", муниципальные образовательные учреждения</t>
  </si>
  <si>
    <t>Управление образования администрации МО "Ахтубинский муниципальный район Астраханской области",муниципальные образовательные учреждения</t>
  </si>
  <si>
    <t>Управление образования, образовательные учреждения</t>
  </si>
  <si>
    <t>УУправление образования, образовательные учреждения</t>
  </si>
  <si>
    <t>Управление образования администрации МО "Ахтубинский мунициальный  район Астраханской области", муниципальные образовательные учреждения</t>
  </si>
  <si>
    <t>АО</t>
  </si>
  <si>
    <t>ФБ</t>
  </si>
  <si>
    <t>МБ</t>
  </si>
  <si>
    <t>Мероприятие 1.3.16.  Реализация мероприятий регионального проекта"Модернизация школьной системы образования Астраханской области"</t>
  </si>
  <si>
    <t>Показатель непосредственного результата 1.3.16. Количество образовательных учреждений, выполнивших запланированные   мероприятия</t>
  </si>
  <si>
    <t>Показатель непосредственного результата 1.3.16.1. Количество образовательных учреждений, выполнивших запланированные   мероприятия</t>
  </si>
  <si>
    <t>Показатель непосредственного результата 1.3.16.2. Количество образовательных учреждений, выполнивших запланированные   мероприятия</t>
  </si>
  <si>
    <t>Показатель непосредственного результата 1.3.16.3. Количество образовательных учреждений, выполнивших запланированные   мероприятия</t>
  </si>
  <si>
    <t xml:space="preserve">Мероприятие 1.3.17.  Оснащение средствами обучения  и воспитания зданий муниципальных общеобразовательных организаций, участвующих в реализации мероприятий регионального проекта"Модернизация школьной системы образования Астравханской области" </t>
  </si>
  <si>
    <t>Показатель непосредственного результата 1.3.17. Количество образовательных учреждений, выполнивших запланированные   мероприятия</t>
  </si>
  <si>
    <t>Показатель непосредственного результата 1.3.17.1. Количество образовательных учреждений, выполнивших запланированные   мероприятия</t>
  </si>
  <si>
    <t xml:space="preserve">Показатель конечного результата  1.9. Доля  общеобразовательных организаций выплачивающих   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</si>
  <si>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 xml:space="preserve">Задача 1.9..Материальное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</si>
  <si>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>Показатель конечного результата  1.10.. Доля  общеобразовательных организаций   участвующих в мероприятии  по поддержке обучающихся на условиях договора о целевом обучении</t>
  </si>
  <si>
    <t xml:space="preserve">Показатель непосредственного результата 1.9.1. Количество  советников директоров по воспитанию и взаимодействию с детскими общественными объединениями муниципальных общеобразовательных организаций, получающих ежемесячное денежное вознаграждение </t>
  </si>
  <si>
    <t>Показатель непосредственного результата 1.10.1. Количество общеобразовательных организаций участвующих в мероприятии по  мерам  поддержки обучающихся на условиях договора о целевом обучении</t>
  </si>
  <si>
    <t>Мероприятие 1.3.1. Организация деятельности управления образования администрации МО "Ахтубинскиймуниципальный  район Астраханской области"</t>
  </si>
  <si>
    <t>Задача 1. 3.  Обеспечение деятельности управления образования администрации МО «Ахтубинский муниципальный  район Астраханской области»</t>
  </si>
  <si>
    <t>Задача 1.2.  Повышение эффективности деятельности управления образования  в сфере молодежной политики на территории МО Ахтубинскиймуниципальный  район Астраханской области"</t>
  </si>
  <si>
    <t>Цель 1.  Повышение качества управления  в сфере образования,  молодежной политики.</t>
  </si>
  <si>
    <t xml:space="preserve">Задача 1.1.  Реализация на территории МО «Ахтубинский мниципальный район Астраханской области»
полномочий по решению вопросов в сфере образования
</t>
  </si>
  <si>
    <t>Бюджет Астраханской области*</t>
  </si>
  <si>
    <t xml:space="preserve">Бюджет Астраханской области* </t>
  </si>
  <si>
    <t>Федеральный бюджет *</t>
  </si>
  <si>
    <t xml:space="preserve">Бюджет Астраханской области*  </t>
  </si>
  <si>
    <t>Федеральный бюджет  *</t>
  </si>
  <si>
    <t>Бюджет Астраханской области *</t>
  </si>
  <si>
    <t xml:space="preserve">Бюджет МО "Ахтубинский муниципальный район Астраханской области"* </t>
  </si>
  <si>
    <t>Федеральный бюджет*</t>
  </si>
  <si>
    <t>БЮДЖЕТНАЯ РОСПИСЬ РАСХОДОВ БЮДЖЕТА НА 2025 ГОД И ПЛАНОВЫЙ ПЕРИОД 2026 И 2027 ГОДОВ</t>
  </si>
  <si>
    <t>КОДЫ</t>
  </si>
  <si>
    <t xml:space="preserve">Код формы </t>
  </si>
  <si>
    <t>31 января 2025 г.</t>
  </si>
  <si>
    <t xml:space="preserve">Дата </t>
  </si>
  <si>
    <t>31.01.2025</t>
  </si>
  <si>
    <t>Наименование бюджета</t>
  </si>
  <si>
    <t>Бюджет муниципального образования "Ахтубинский муниципальный район Астраханской области"</t>
  </si>
  <si>
    <t xml:space="preserve">по ОКПО </t>
  </si>
  <si>
    <t>Распорядитель, получатель</t>
  </si>
  <si>
    <t>УПРАВЛЕНИЕ ОБРАЗОВАНИЯ АДМИНИСТРАЦИИ МУНИЦИПАЛЬНОГО ОБРАЗОВАНИЯ "АХТУБИНСКИЙ МУНИЦИПАЛЬНЫЙ РАЙОН АСТРАХАНСКОЙ ОБЛАСТИ"</t>
  </si>
  <si>
    <t xml:space="preserve">по ППП </t>
  </si>
  <si>
    <t>700</t>
  </si>
  <si>
    <t>Единица измерения: рубли</t>
  </si>
  <si>
    <t xml:space="preserve">по ОКЕИ </t>
  </si>
  <si>
    <t>383</t>
  </si>
  <si>
    <t>Наименование показателя</t>
  </si>
  <si>
    <t>ППП</t>
  </si>
  <si>
    <t>Раз-
дел</t>
  </si>
  <si>
    <t>Под-
раз-
дел</t>
  </si>
  <si>
    <t>Целевая статья</t>
  </si>
  <si>
    <t>Вид расхода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</si>
  <si>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</si>
  <si>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</si>
  <si>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</si>
  <si>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</si>
  <si>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</si>
  <si>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</si>
  <si>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</si>
  <si>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</si>
  <si>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</si>
  <si>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</si>
  <si>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</si>
  <si>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ФИНАНСОВОЕ УПРАВЛЕНИЕ АДМИНИСТРАЦИИ МУНИЦИПАЛЬНОГО ОБРАЗОВАНИЯ "АХТУБИНСКИЙ МУНИЦИПАЛЬНЫЙ РАЙОН АСТРАХАНСКОЙ ОБЛАСТИ"</t>
  </si>
  <si>
    <t>ОБРАЗОВАНИЕ</t>
  </si>
  <si>
    <t>07</t>
  </si>
  <si>
    <t>00</t>
  </si>
  <si>
    <t>Дошкольное образование</t>
  </si>
  <si>
    <t>01</t>
  </si>
  <si>
    <t>Расходы на обеспечение деятельности (оказание услуг) муниципальных учреждений (организаций) Ахтубинского района в рамках подпрограммы "Развитие дошкольного образования" муниципальной программы "Развитие системы образования в МО "Ахтубинский район"</t>
  </si>
  <si>
    <t>10020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</si>
  <si>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</si>
  <si>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</si>
  <si>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</si>
  <si>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</si>
  <si>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</si>
  <si>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</si>
  <si>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Уплата иных платежей</t>
  </si>
  <si>
    <t>853</t>
  </si>
  <si>
    <t>Расходы на обеспечение деятельности (оказание услуг) муниципальных учреждений (организаций) Ахтубинского района за счет средств от оказания платных услуг в рамках подпрограммы "Развитие дошкольного образования" муниципальной программы "Развитие системы образования в МО "Ахтубинский район"</t>
  </si>
  <si>
    <t>11020</t>
  </si>
  <si>
    <t>Расходы на обеспечение деятельности (оказание услуг) муниципальных учреждений (организаций) Ахтубинского района за счет родительской платы в рамках подпрограммы "Развитие дошкольного образования" муниципальной программы "Развитие системы образования в МО "Ахтубинский район"</t>
  </si>
  <si>
    <t>12020</t>
  </si>
  <si>
    <t>Расходы на обеспечение деятельности (оказание услуг) муниципальных учреждений (организаций) Ахтубинского района за счет безвозмездных поступлений в рамках подпрограммы "Развитие дошкольного образования" муниципальной программы "Развитие системы образования в МО "Ахтубинский район"</t>
  </si>
  <si>
    <t>13020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</si>
  <si>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подпрограммы "Развитие дошкольного образования" муниципальной программы «Развитие системы образования в МО "Ахтубинский район"</t>
  </si>
  <si>
    <t>60150</t>
  </si>
  <si>
    <t>Создание условий для устойчивого функционирование зданий, сооружений, инженерных коммуникаций, ограждений и территории учреждений Ахтубинского района в рамках  подпрограммы  "Развитие дошкольного образования" муниципальной программы «Развитие системы образования в МО "Ахтубинский район"</t>
  </si>
  <si>
    <t>80030</t>
  </si>
  <si>
    <t>Расходы, связанные с оплатой коммунальных услуг, в рамках подпрограммы "Развитие дошкольного образования" муниципальной программы "Развитие системы образования в МО "Ахтубинский район"</t>
  </si>
  <si>
    <t>К0010</t>
  </si>
  <si>
    <t>Закупка энергетических ресурсов</t>
  </si>
  <si>
    <t>247</t>
  </si>
  <si>
    <t>Мероприятия по снабжению муниципальных учреждений топливом в рамках подпрограммы "Развитие дошкольного образования" муниципальной программы "Развитие системы образования в МО "Ахтубинский район"</t>
  </si>
  <si>
    <t>Т0010</t>
  </si>
  <si>
    <t>Расходы на обеспечение деятельности (оказание услуг) муниципальных учреждений (организаций) Ахтубинского района в рамках подпрограммы  "Развитие общего образования" муниципальной программы "Развитие системы образования в МО "Ахтубинский район"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</si>
  <si>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 подпрограммы  "Развитие общего образования" муниципальной программы «Развитие системы образования в МО "Ахтубинский район"</t>
  </si>
  <si>
    <t>60140</t>
  </si>
  <si>
    <t>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образования(модернизации школьных систем образования (Осуществление капитального ремонта и оснащение зданий дошкольных образовательных организаций) в рамках регионального проекта "Поддержка семьи (Астраханская область)" в рамках федерального проекта "Поддержка семьи" в рамках муниципальной программы "Развитие системы образования в МО "Ахтубинский район"</t>
  </si>
  <si>
    <t>Z</t>
  </si>
  <si>
    <t>Я1</t>
  </si>
  <si>
    <t>53151</t>
  </si>
  <si>
    <t>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 (Здания МКОУ "Покровская СОШ МО "Ахтубинский район" по адресу: Астраханская область, с. Покровка, ул. Мира, 75) в рамках регионального проекта "Поддержка семьи (Астраханская область)"  в рамках федерального проекта "Поддержка семьи" в рамках муниципальной программы "Развитие системы образования в МО "Ахтубинский район"</t>
  </si>
  <si>
    <t>53158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</si>
  <si>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</si>
  <si>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</si>
  <si>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Мероприятия, направленные на укрепление стабильности общества, улучшение качества жизни населения, состояния защищенности граждан и общества от преступных посягательств в рамках подпрограммы "Профилактика экстремизма и терроризма в Ахтубинском районе" муниципальной программы "Обеспечение общественного порядка и противодействие преступности в Ахтубинском районе"</t>
  </si>
  <si>
    <t>02</t>
  </si>
  <si>
    <t>Р0030</t>
  </si>
  <si>
    <t>Общее образование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</si>
  <si>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</si>
  <si>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</si>
  <si>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</si>
  <si>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</si>
  <si>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Расходы на обеспечение деятельности (оказание услуг) муниципальных учреждений (организаций) Ахтубинского района за счет средств от оказания платных услуг в рамках подпрограммы  "Развитие общего образования" муниципальной программы "Развитие системы образования в МО "Ахтубинский район"</t>
  </si>
  <si>
    <t>Расходы на обеспечение деятельности (оказание услуг) муниципальных учреждений (организаций) Ахтубинского района за счет родительской платы в рамках подпрограммы  "Развитие общего образования" муниципальной программы "Развитие системы образования в МО "Ахтубинский район"</t>
  </si>
  <si>
    <t>Расходы на обеспечение деятельности (оказание услуг) муниципальных учреждений (организаций) Ахтубинского района за счет безвозмездных поступлений в рамках подпрограммы  "Развитие общего образования" муниципальной программы "Развитие системы образования в МО "Ахтубинский район"</t>
  </si>
  <si>
    <t>Иные выплаты персоналу учреждений, за исключением фонда оплаты труда</t>
  </si>
  <si>
    <t>112</t>
  </si>
  <si>
    <t xml:space="preserve">Расходы на обеспечение деятельности (оказание услуг) муниципальных учреждений (организаций) Ахтубинского района за счет средств от сдачи в аренду имущества в рамках подпрограммы  "Развитие общего образования" муниципальной программы "Развитие системы образования в МО "Ахтубинский район" </t>
  </si>
  <si>
    <t>14020</t>
  </si>
  <si>
    <t xml:space="preserve"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 в рамках подпрограммы "Развитие общего образования" муниципальной программы "Развитие системы образования в МО "Ахтубинский район" </t>
  </si>
  <si>
    <t>63140</t>
  </si>
  <si>
    <t xml:space="preserve">Создание условий для устойчивого функционирования зданий, сооружений, инженерных коммуникаций, ограждений и территории учреждений Ахтубинского района в рамках подпрограммы "Развитие общего образования" муниципальной программы "Развитие системы образования в МО "Ахтубинский район" </t>
  </si>
  <si>
    <t xml:space="preserve">Организация бесплатного горячего питания обучающихся, получающих начальное общее образование в муниципальных образовательных организациях, расположенных на территории Астраханской области, в рамках подпрограммы "Развитие общего образования" муниципальной программы «Развитие системы образования в МО "Ахтубинский район"  </t>
  </si>
  <si>
    <t>L3041</t>
  </si>
  <si>
    <t>Расходы, связанные с оплатой коммунальных услуг, в рамках подпрограммы  "Развитие общего образования" муниципальной программы "Развитие системы образования в МО "Ахтубинский район"</t>
  </si>
  <si>
    <t xml:space="preserve">Расходы, связанные с оплатой коммунальных услуг, за счет возмещения расходов, понесенных в связи с эксплуатацией имущества, в рамках подпрограммы "Развитие общего образования" муниципальной программы "Развитие системы образования в МО "Ахтубинский район" </t>
  </si>
  <si>
    <t>К5020</t>
  </si>
  <si>
    <t>Организация бесплатного двухразового питания обучающихся с ограниченными возможностями здоровья, в том числе инвалидов, в муниципальных общеобразовательных организациях в рамках подпрограммы  "Развитие общего образования" муниципальной программы "Развитие системы образования в МО "Ахтубинский район"</t>
  </si>
  <si>
    <t>С0050</t>
  </si>
  <si>
    <t>Пособия, компенсации и иные социальные выплаты гражданам, кроме публичных нормативных обязательств</t>
  </si>
  <si>
    <t>321</t>
  </si>
  <si>
    <t>Ежемесячная денежная выплата обучающимся по образовательным программам среднего профессионального и высшего образования (по программам бакалавриата и специалитета) в организациях, осуществляющих образовательную деятельность на условиях договора о целевом обучении в рамках подпрограммы  "Развитие общего образования" муниципальной программы "Развитие системы образования в МО "Ахтубинский район"</t>
  </si>
  <si>
    <t>С0090</t>
  </si>
  <si>
    <t>Иные выплаты населению</t>
  </si>
  <si>
    <t>360</t>
  </si>
  <si>
    <t>Мероприятия по снабжению муниципальных учреждений топливом в рамках подпрограммы  "Развитие общего образования" муниципальной программы "Развитие системы образования в МО "Ахтубинский район"</t>
  </si>
  <si>
    <t>Реализация мероприятий по модернизации школьных систем образования (Реализация мероприятий по модернизации школьных систем образования, предусматривающих капитальный ремонт и оборудование зданий общеобразовательных организаций)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</si>
  <si>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Ю4</t>
  </si>
  <si>
    <t>57501</t>
  </si>
  <si>
    <t>Реализация мероприятий по модернизации школьных систем образования (Капитальный ремонт здания МКОУ "Золотухинская средняя общеобразовательная школа МО "Ахтубинский район" по адресу: Астраханская область, Ахтубинский район, с. Золотуха, ул. Ленина, 42)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</si>
  <si>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57503</t>
  </si>
  <si>
    <t>Реализация мероприятий по модернизации школьных систем образования (Капитальный ремонт здания МКОУ "Средняя общеобразовательная школа № 12 МО "Ахтубинский район" по адресу: Астраханская область, Ахтубинский район, п. Верхний Баскунчак, ул. Джамбула, 2а)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</si>
  <si>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5750G</t>
  </si>
  <si>
    <t>Реализация мероприятий по модернизации школьных систем образования (Капитальный ремонт здания МКОУ "Средняя общеобразовательная школа № 5 МО "Ахтубинский район" по адресу: Астраханская область, г. Ахтубинск, ул. Карла-Маркса, 125)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</si>
  <si>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5750J</t>
  </si>
  <si>
    <t>Реализация мероприятий по модернизации школьных систем образования (Капитальный ремонт здания МКОУ "Покровская средняя общеобразовательная школа МО "Ахтубинский район" по адресу: Астраханская область, Ахтубинский район, с. Покровка, ул. Почтовая, 14)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</si>
  <si>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5750V</t>
  </si>
  <si>
    <t>Реализация мероприятий по модернизации школьных систем образования (Капитальный ремонт здания МКОУ "Средняя общеобразовательная школа № 11 МО "Ахтубинский район" по адресу: Астраханская область, Ахтубинский район, п. Верхний Баскунчак, ул. Советская, 36)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</si>
  <si>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5750Ц</t>
  </si>
  <si>
    <t>Реализация мероприятий по модернизации школьных систем образования (Капитальный ремонт здания МКОУ "Средняя общеобразовательная школа № 2 МО "Ахтубинский район" по адресу: Астраханская область, г. Ахтубинск, ул. Волгоградская, 41) в рамках регионального проекта "Все лучшее детям (Астраханская область)" в рамках федерального проекта "Все лучшее детям" в рамках муниципальной программы "Развитие системы образования в МО "Ахтубинский район"</t>
  </si>
  <si>
    <t>5750Я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</si>
  <si>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 (Обеспечение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организаций) в рамках регионального проекта "Педагоги и наставники (Астраханская область)" в рамках федерального проекта "Педагоги и наставники" в рамках муниципальной программы "Развитие системы образования в МО "Ахтубинский район"</t>
  </si>
  <si>
    <t>Ю6</t>
  </si>
  <si>
    <t>50501</t>
  </si>
  <si>
    <t>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 (Реализация мероприятия по обеспечению деятельности советников директоров по воспитанию и взаимодействию с детскими общественными объединениями в государственных и муниципальных общеобразовательных организациях и их структурных подразделений) в рамках регионального проекта "Педагоги и наставники (Астраханская область)" в рамках федерального проекта "Педагоги и наставники" рамках муниципальной программы "Развитие системы образования в МО "Ахтубинский район"</t>
  </si>
  <si>
    <t>51791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</si>
  <si>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 начального общего образования,образовательные программы основного общего образования, образовательные программы среднего общего образования в рамках регионального проекта "Педагоги и наставники (Астраханская область)"  в рамках федерального проекта "Педагоги и наставники" в рамках муниципальной программы "Развитие системы образования в МО "Ахтубинский район"</t>
  </si>
  <si>
    <t>53031</t>
  </si>
  <si>
    <t>Исполнение решений судов в рамках непрограммных мероприятий</t>
  </si>
  <si>
    <t>98</t>
  </si>
  <si>
    <t>80302</t>
  </si>
  <si>
    <t>Дополнительное образование детей</t>
  </si>
  <si>
    <t>03</t>
  </si>
  <si>
    <t xml:space="preserve">Обеспечение дополнительного образования детей в муниципальных общеобразовательных организациях в рамках подпрограммы "Развитие общего образования" муниципальной программы "Развитие системы образования в МО "Ахтубинский район" </t>
  </si>
  <si>
    <t>62140</t>
  </si>
  <si>
    <t>Расходы на обеспечение деятельности (оказание услуг) муниципальных учреждений (организаций) Ахтубинского района в рамках подпрограммы  "Развитие дополнительного образования" муниципальной программы "Развитие системы образования в МО "Ахтубинский район"</t>
  </si>
  <si>
    <t>Расходы на обеспечение деятельности (оказание услуг) муниципальных учреждений (организаций) Ахтубинского района за счет безвозмездных поступлений в рамках подпрограммы  "Развитие дополнительного образования" муниципальной программы "Развитие системы образования в МО "Ахтубинский район"</t>
  </si>
  <si>
    <t>Исполнение муниципального социального заказа на оказание муниципальных услуг в социальной сфере в рамках подпрограммы "Развитие дополнительного образования" муниципальной программы "Развитие системы образования в МО "Ахтубинский район"</t>
  </si>
  <si>
    <t>С0080</t>
  </si>
  <si>
    <t>Молодежная политика</t>
  </si>
  <si>
    <t>Мероприятия, направленные на укрепление стабильности общества, улучшение качества жизни населения, состояния защищенности граждан и общества от преступных посягательств в рамках подпрограммы "Профилактика правонарушений и усиление борьбы с преступностью в Ахтубинском районе" муниципальной программы "Обеспечение общественного порядка и противодействие преступности в Ахтубинском районе"</t>
  </si>
  <si>
    <t>Мероприятия, направленные на укрепление стабильности общества, учлушение качества жизни населения, состояния защищенности граждан и общества от преступных посягательств  в рамках подпрограммы "Комплексные меры противодействия злоупотреблению наркотиками, профилактика алкоголизма, заболеваний, передающихся половым путем (ЗППП), предупреждения распространения заболевания, вызываемого вирусом иммунодефицита человека (ВИЧ-инфекции)"  муниципальной программы "Обеспечение общественного порядка и противодействие преступности в Ахтубинском районе"</t>
  </si>
  <si>
    <t xml:space="preserve">Расходы на обеспечение деятельности (оказание услуг) муниципальных учреждений (организаций) Ахтубинского района в рамках подпрограммы "Обеспечение деятельности муниципального учреждения Ахтубинского района "Центр социальной поддержки семьи и молодежи" муниципальной программы "Молодежь Ахтубинского района"  </t>
  </si>
  <si>
    <t>10</t>
  </si>
  <si>
    <t xml:space="preserve">Расходы, связанные с оплатой коммунальных услуг, в рамках подпрограммы "Обеспечение деятельности муниципального учреждения Ахтубинского района "Центр социальной поддержки семьи и молодежи" муниципальной программы "Молодежь Ахтубинского района"  </t>
  </si>
  <si>
    <t>Проведение мероприятий, посвященных знаменательной дате в рамках подпрограммы "Празднование дня района" муниципальной программы "Реализация функций органов местного самоуправления"</t>
  </si>
  <si>
    <t>23</t>
  </si>
  <si>
    <t>Р0050</t>
  </si>
  <si>
    <t>Другие вопросы в области образования</t>
  </si>
  <si>
    <t>09</t>
  </si>
  <si>
    <t>Предоставление компенсации части родительской платы за присмотр и уход за детьми в рамках  подпрограммы  "Развитие дошкольного образования" муниципальной программы «Развитие системы образования в МО "Ахтубинский район"</t>
  </si>
  <si>
    <t>60240</t>
  </si>
  <si>
    <t>Осуществление мероприятий по обеспечению организации отдыха детей в каникулярное время в рамках  подпрограммы  "Развитие общего образования" муниципальной программы «Развитие системы образования в МО "Ахтубинский район"</t>
  </si>
  <si>
    <t>80040</t>
  </si>
  <si>
    <t xml:space="preserve">Обеспечение деятельности муниципальных учреждений Ахтубинского района по централизованному бухгалтерскому обслуживанию за счет средств бюджета муниципального образования "Ахтубинский муниципальный район Астраханской области" в рамках  подпрограммы  "Обеспечение предоставления качественных услуг муниципальными учреждениями, подведомственными управлению образованием администрации МО "Ахтубинский район"  муниципальной программы "Развитие системы образования в МО "Ахтубинский район" </t>
  </si>
  <si>
    <t>80100</t>
  </si>
  <si>
    <t>Обеспечение деятельности муниципальных централизованных бухгалтерий, обслуживающих муниципальные образовательные организации, в рамках подпрограммы "Обеспечение предоставления качественных услуг муниципальными учреждениями, подведомственными управлению образованием администрации МО "Ахтубинский район" муниципальной программы "Развитие системы образования в МО "Ахтубинский район"</t>
  </si>
  <si>
    <t>S2550</t>
  </si>
  <si>
    <t>Обеспечение деятельности управления образованием администрации МО "Ахтубинский район" в рамках подпрограммы "Руководство и управление в сфере образования и молодежной политики" муниципальной программы "Развитие системы образования в МО "Ахтубинский район"</t>
  </si>
  <si>
    <t>В</t>
  </si>
  <si>
    <t>00010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</si>
  <si>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</si>
  <si>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</si>
  <si>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</si>
  <si>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</si>
  <si>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Осуществление мероприятий по обеспечению организации отдыха детей в каникулярное время в рамках подпрограммы "Обеспечение деятельности муниципального учреждения Ахтубинского района "Центр социальной поддержки семьи и молодежи" муниципальной программы "Молодежь Ахтубинского района"  </t>
  </si>
  <si>
    <t>СОЦИАЛЬНАЯ ПОЛИТИКА</t>
  </si>
  <si>
    <t>Охрана семьи и детства</t>
  </si>
  <si>
    <t>04</t>
  </si>
  <si>
    <t>Пособия, компенсации, меры социальной поддержки по публичным нормативным обязательствам</t>
  </si>
  <si>
    <t>313</t>
  </si>
  <si>
    <t>Итого расходов:</t>
  </si>
  <si>
    <t>Руководитель</t>
  </si>
  <si>
    <t>(подпись)</t>
  </si>
  <si>
    <t>М.П.</t>
  </si>
  <si>
    <t>(расшифровка подписи)</t>
  </si>
  <si>
    <t>Главный бухгалтер</t>
  </si>
  <si>
    <t>Мероприятие 1.3.16.1.  Капитальный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</si>
  <si>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Мероприятие 1.3.16.2.Реализация встречных обязательств в рамках   капитального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</si>
  <si>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Мероприятие 1.3.16.3.Проведение строительного контроля в рамках   капитального ремонт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</t>
  </si>
  <si>
    <t>Мероприятие 1.3.17.1. Оснащение средствами обучения  и воспитания здания МКОУ "Средшяя общеобразовательная школа № 1 УИОП имени С.Г.Хуснетдинова  МО "Ахтубинский район" по адресу: Астраханская область , Ахтубинский район, г.Ахтубинск, ул.Иванова, 6а, 41</t>
  </si>
  <si>
    <t>* Средства предусмотрены сводной бюджетной росписью по состоянию на 17.02.2025 г</t>
  </si>
  <si>
    <t>Задача 1.1.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 в рамках основного мероприятия по реализации регионального проекта «Патриотическое воспитание граждан Российской Федерации (Астраханская область)» в рамках национального проекта «Образование» государственной программы «Развитие образования Астраханской области»</t>
  </si>
  <si>
    <t xml:space="preserve">Цель 1. Совершенствование условий, отвечающих современным требованиям,  для повышения качества образования
</t>
  </si>
  <si>
    <t xml:space="preserve">Задача 1.2.Материальное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</si>
  <si>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 xml:space="preserve">Показатель конечного результата  1.2. Доля  общеобразовательных организаций выплачивающих   материальное стимулирование советникам директоров по воспитанию и взаимодействию с детскими общественными объединениями муниципальных общеобразовательных организаций </t>
  </si>
  <si>
    <t xml:space="preserve">Мероприятие  1.2.1.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
</t>
  </si>
  <si>
    <t>Задача 1.3..Материальное стимулирование классных руководителей  в форме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при  решении социально-значимых задач и содержания воспитания и успешной социализации обучающихся.</t>
  </si>
  <si>
    <t xml:space="preserve">Мероприятие  1.3.1. Выплата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 
</t>
  </si>
  <si>
    <t>Показатель конечного результата 1.4. Доля общеобразовательных организаций, участвующих в  мероприятии по реализации регионального проекта</t>
  </si>
  <si>
    <t xml:space="preserve">Мероприятие 1.4.3. Капитальный ремонт здания МКОУ "Средняя общеобразовательная школа № 12 МО "Ахтубинский район" по адресу: Астраханская область, Ахтубинский район, п. Верхний Баскунчак, ул. Джамбула, 2а в рамках регионального проекта "Все лучшее детям (Астраханская область)" в рамках федерального проекта "Все лучшее детям" </t>
  </si>
  <si>
    <t xml:space="preserve">Мероприятие 1.4.4. Капитальный ремонт здания МКОУ "Золотухинская средняя общеобразовательная школа МО "Ахтубинский район" по адресу: Астраханская область, Ахтубинский район, с. Золотуха, ул. Ленина, 42) в рамках регионального проекта "Все лучшее детям (Астраханская область)" в рамках федерального проекта "Все лучшее детям" </t>
  </si>
  <si>
    <t xml:space="preserve">Мероприятие 1.4.5. Капитальный ремонт здания МКОУ "Средняя общеобразовательная школа № 5 МО "Ахтубинский район" по адресу: Астраханская область, г. Ахтубинск, ул. Карла-Маркса, 125) в рамках регионального проекта "Все лучшее детям (Астраханская область)" в рамках федерального проекта "Все лучшее детям" </t>
  </si>
  <si>
    <t xml:space="preserve">Мероприятие 1.4.6. Капитальный ремонт здания МКОУ "Покровская средняя общеобразовательная школа МО "Ахтубинский район" по адресу: Астраханская область, Ахтубинский район, с. Покровка, ул. Почтовая, 14) в рамках регионального проекта "Все лучшее детям (Астраханская область)" в рамках федерального проекта "Все лучшее детям" </t>
  </si>
  <si>
    <t>Показатель конечного результата 1.5. Доля общеобразовательных организаций, участвующих в  мероприятии по реализации регионального проекта</t>
  </si>
  <si>
    <t>Показатель непосредственного результата 1.4.1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</si>
  <si>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Показатель непосредственного результата 1.4.2.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</si>
  <si>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Показатель непосредственного результата 1.4.3.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</si>
  <si>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Показатель непосредственного результата 1.4.4.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</si>
  <si>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Показатель непосредственного результата 1.4.5.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</si>
  <si>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Показатель непосредственного результата 1.4.6. количество зданий образовательных организаций, реализующих общеобразовательные программы, в которых проведен капитальный ремонт по отдельным видам работ в рамках регионального проекта</t>
  </si>
  <si>
    <t>Задача1.4.   Реализация мероприятий по модернизации школьной системы образования Астраханской области</t>
  </si>
  <si>
    <t xml:space="preserve">Мероприятие 1.5.1.Капитальный ремонт и оснащение образовательных организаций, осуществляющих образовательную деятельность по образовательным программам дошкольного образования (Здания МКОУ "Покровская СОШ МО "Ахтубинский район" по адресу: Астраханская область, с. Покровка, ул. Мира, 75) в рамках регионального проекта "Поддержка семьи (Астраханская область)"  в рамках федерального проекта "Поддержка семьи" </t>
  </si>
  <si>
    <t xml:space="preserve">Показатель непосредственного результата 1.5.1.количество зданий муниципальных образовательных организаций, осуществляющих образовательную деятельность по образовательным программам дошкольного образования, в которых проведен капитальный ремонт по отдельным видам работ в рамках регионального проекта.
</t>
  </si>
  <si>
    <t xml:space="preserve">Задача 1.6.  Оснащение средствами обучения  и воспитания зданий муниципальных общеобразовательных организаций, участвующих в реализации мероприятий регионального проекта"Модернизация школьной системы образования Астравханской области" </t>
  </si>
  <si>
    <t xml:space="preserve">Мероприятие 1.6. 1. Оснащение средствами обучения  и воспитания здания МКОУ "Средшяя общеобразовательная школа №11 МО "Ахтубинский район" по адресу: Астраханская область , Ахтубинский район, п.Верхний Баскунчак, ул.Советская,36 в рамках регионального проекта "Все лучшее детям (Астраханская область)" в рамках федерального проекта "Все лучшее детям" </t>
  </si>
  <si>
    <t>Показатель непосредственного результата 1.6.1. Количество образовательных учреждений, выполнивших запланированные   мероприятия</t>
  </si>
  <si>
    <t xml:space="preserve">Мероприятие 1.6.2. Модернизация школьных систем образования, предусматривающих капитальный ремонт и оборудование зданий общеобразовательных организаций) в рамках регионального проекта "Все лучшее детям (Астраханская область)" в рамках федерального проекта "Все лучшее детям" </t>
  </si>
  <si>
    <t>Показатель непосредственного результата 1.6.2. Количество образовательных учреждений, выполнивших запланированные   мероприятия</t>
  </si>
  <si>
    <t>Мероприятие 1.6.3.Осуществление капитального ремонта и оснащение образовательных организаций, осуществляющих образовательную деятельность по образовательным программам дошкольного образования(модернизации школьных систем образования (Осуществление капитального ремонта и оснащение зданий дошкольных образовательных организаций) в рамках регионального проекта "Поддержка семьи (Астраханская область)" в рамках федерального проекта "Поддержка семьи"</t>
  </si>
  <si>
    <t>Показатель непосредственного результата 1.6.3. Количество образовательных учреждений, выполнивших запланированные   мероприятия</t>
  </si>
  <si>
    <t xml:space="preserve">Подпрограмма Реализация национального проекта  «Молодежь и дети» </t>
  </si>
  <si>
    <t>Показатель конечного результата 1. Доля организаций,  отвечающих современным требованиям</t>
  </si>
  <si>
    <t>Показатель конечного результата  1.3. Доля родителей, удовлетворенных деятельностью классных руководителей  в общеобразовательных учреждениях Ахтубинского района</t>
  </si>
  <si>
    <t>Задача1.5.   Реализация мероприятий по капитальному ремонту зданий муниципальных образовательных организаций, осуществляющих образовательную деятельность по образовательным программам дошкольного образования</t>
  </si>
  <si>
    <t>Показатель конечного результата 1.6. Доля общеобразовательных организаций, участвующих в  мероприятии по реализации регионального проекта</t>
  </si>
  <si>
    <t xml:space="preserve">Мероприятие 1.4.1.  Капитальный ремонт здания МКОУ "Средняя общеобразовательная школа №11 МО "Ахтубинский район" по адресу: Астраханская область , Ахтубинский район, п.Верхний Баскунчак, ул.Советская,36 в рамках регионального проекта "Все лучшее детям (Астраханская область)" в рамках федерального проекта "Все лучшее детям" </t>
  </si>
  <si>
    <t xml:space="preserve">Мероприятие 1.4.2.  Капитальный ремонт здания МКОУ "Средняя общеобразовательная школа № 2 МО "Ахтубинский район" по адресу: Астраханская область , Ахтубинский район, г.Ахтубинск, ул.Волгоградская, 41 в рамках регионального проекта "Все лучшее детям (Астраханская область)" в рамках федерального проекта "Все лучшее детям" </t>
  </si>
  <si>
    <t xml:space="preserve">Показатель непосредственного результата 1.2.5. Количество  образовательных организаций, обеспечивающих   предоставления установленных мер поддержки гражданам Российской Федерации, принимающим(принимавшим) участие в СВО, проводимой с 24.02.2022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</si>
</sst>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"/>
    <numFmt numFmtId="166" formatCode="[$-419]General"/>
    <numFmt numFmtId="167" formatCode="0.0"/>
    <numFmt numFmtId="168" formatCode="0000"/>
    <numFmt numFmtId="169" formatCode="#,##0.00;[Red]\-#,##0.00"/>
    <numFmt numFmtId="170" formatCode="[=0]&quot;&quot;;General"/>
  </numFmts>
  <fonts count="3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7.5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 CYR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7" fillId="0" borderId="0" applyBorder="0" applyProtection="0"/>
    <xf numFmtId="0" fontId="14" fillId="0" borderId="0"/>
  </cellStyleXfs>
  <cellXfs count="248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left" vertical="top"/>
    </xf>
    <xf numFmtId="164" fontId="1" fillId="2" borderId="0" xfId="0" applyNumberFormat="1" applyFont="1" applyFill="1" applyAlignment="1">
      <alignment horizontal="left" vertical="top"/>
    </xf>
    <xf numFmtId="0" fontId="1" fillId="2" borderId="0" xfId="0" applyFont="1" applyFill="1" applyBorder="1"/>
    <xf numFmtId="0" fontId="2" fillId="2" borderId="6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left" vertical="top"/>
    </xf>
    <xf numFmtId="166" fontId="2" fillId="2" borderId="0" xfId="1" applyFont="1" applyFill="1" applyBorder="1" applyAlignment="1"/>
    <xf numFmtId="166" fontId="2" fillId="2" borderId="0" xfId="1" applyFont="1" applyFill="1" applyBorder="1" applyAlignment="1">
      <alignment vertical="top"/>
    </xf>
    <xf numFmtId="166" fontId="2" fillId="2" borderId="0" xfId="1" applyFont="1" applyFill="1" applyBorder="1" applyAlignment="1">
      <alignment horizontal="center" vertical="center"/>
    </xf>
    <xf numFmtId="167" fontId="2" fillId="2" borderId="6" xfId="1" applyNumberFormat="1" applyFont="1" applyFill="1" applyBorder="1" applyAlignment="1">
      <alignment horizontal="center"/>
    </xf>
    <xf numFmtId="167" fontId="2" fillId="2" borderId="0" xfId="1" applyNumberFormat="1" applyFont="1" applyFill="1" applyBorder="1" applyAlignment="1">
      <alignment horizontal="center"/>
    </xf>
    <xf numFmtId="166" fontId="2" fillId="2" borderId="0" xfId="1" applyFont="1" applyFill="1" applyBorder="1" applyAlignment="1">
      <alignment horizontal="left" vertical="top"/>
    </xf>
    <xf numFmtId="166" fontId="2" fillId="2" borderId="0" xfId="1" applyFont="1" applyFill="1" applyBorder="1" applyAlignment="1">
      <alignment horizontal="center" vertical="top"/>
    </xf>
    <xf numFmtId="0" fontId="8" fillId="2" borderId="0" xfId="0" applyFont="1" applyFill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165" fontId="12" fillId="0" borderId="6" xfId="0" applyNumberFormat="1" applyFont="1" applyBorder="1" applyAlignment="1">
      <alignment horizontal="center" vertical="top" wrapText="1"/>
    </xf>
    <xf numFmtId="165" fontId="0" fillId="0" borderId="0" xfId="0" applyNumberFormat="1"/>
    <xf numFmtId="0" fontId="10" fillId="0" borderId="6" xfId="0" applyFont="1" applyBorder="1" applyAlignment="1">
      <alignment vertical="top" wrapText="1"/>
    </xf>
    <xf numFmtId="165" fontId="10" fillId="0" borderId="6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4" fontId="0" fillId="0" borderId="0" xfId="0" applyNumberFormat="1"/>
    <xf numFmtId="0" fontId="2" fillId="2" borderId="4" xfId="0" applyFont="1" applyFill="1" applyBorder="1" applyAlignment="1">
      <alignment horizontal="center" vertical="top" wrapText="1"/>
    </xf>
    <xf numFmtId="0" fontId="1" fillId="3" borderId="0" xfId="0" applyFont="1" applyFill="1"/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5" fontId="2" fillId="2" borderId="6" xfId="0" applyNumberFormat="1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168" fontId="0" fillId="0" borderId="0" xfId="0" applyNumberFormat="1"/>
    <xf numFmtId="4" fontId="0" fillId="3" borderId="0" xfId="0" applyNumberFormat="1" applyFill="1"/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/>
    <xf numFmtId="4" fontId="2" fillId="2" borderId="0" xfId="0" applyNumberFormat="1" applyFont="1" applyFill="1" applyAlignment="1">
      <alignment horizontal="left" vertical="top"/>
    </xf>
    <xf numFmtId="4" fontId="4" fillId="2" borderId="0" xfId="0" applyNumberFormat="1" applyFont="1" applyFill="1" applyAlignment="1">
      <alignment horizontal="center" vertical="top" wrapText="1"/>
    </xf>
    <xf numFmtId="4" fontId="15" fillId="2" borderId="0" xfId="0" applyNumberFormat="1" applyFont="1" applyFill="1" applyAlignment="1">
      <alignment horizontal="center" vertical="top"/>
    </xf>
    <xf numFmtId="165" fontId="10" fillId="0" borderId="7" xfId="0" applyNumberFormat="1" applyFont="1" applyFill="1" applyBorder="1" applyAlignment="1">
      <alignment horizontal="center" vertical="top" wrapText="1"/>
    </xf>
    <xf numFmtId="165" fontId="12" fillId="0" borderId="6" xfId="0" applyNumberFormat="1" applyFont="1" applyBorder="1" applyAlignment="1">
      <alignment horizontal="center" vertical="top" wrapText="1"/>
    </xf>
    <xf numFmtId="0" fontId="17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0" fontId="17" fillId="0" borderId="16" xfId="0" applyNumberFormat="1" applyFont="1" applyBorder="1" applyAlignment="1">
      <alignment horizontal="center"/>
    </xf>
    <xf numFmtId="0" fontId="17" fillId="0" borderId="17" xfId="0" applyNumberFormat="1" applyFont="1" applyBorder="1" applyAlignment="1">
      <alignment horizontal="center"/>
    </xf>
    <xf numFmtId="0" fontId="17" fillId="0" borderId="18" xfId="0" applyNumberFormat="1" applyFont="1" applyBorder="1" applyAlignment="1">
      <alignment horizontal="center"/>
    </xf>
    <xf numFmtId="0" fontId="17" fillId="0" borderId="20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21" xfId="0" applyNumberFormat="1" applyFont="1" applyBorder="1" applyAlignment="1">
      <alignment horizontal="center"/>
    </xf>
    <xf numFmtId="0" fontId="17" fillId="0" borderId="0" xfId="0" applyFont="1"/>
    <xf numFmtId="0" fontId="0" fillId="0" borderId="0" xfId="0" applyNumberFormat="1" applyFont="1" applyAlignment="1">
      <alignment horizontal="right"/>
    </xf>
    <xf numFmtId="0" fontId="17" fillId="0" borderId="0" xfId="0" applyNumberFormat="1" applyFont="1" applyAlignment="1">
      <alignment horizontal="center" vertical="center"/>
    </xf>
    <xf numFmtId="0" fontId="17" fillId="0" borderId="23" xfId="0" applyNumberFormat="1" applyFont="1" applyBorder="1" applyAlignment="1">
      <alignment horizontal="center"/>
    </xf>
    <xf numFmtId="0" fontId="17" fillId="0" borderId="24" xfId="0" applyNumberFormat="1" applyFont="1" applyBorder="1" applyAlignment="1">
      <alignment horizontal="center"/>
    </xf>
    <xf numFmtId="0" fontId="18" fillId="0" borderId="0" xfId="0" applyNumberFormat="1" applyFont="1"/>
    <xf numFmtId="0" fontId="19" fillId="0" borderId="0" xfId="0" applyNumberFormat="1" applyFont="1"/>
    <xf numFmtId="0" fontId="20" fillId="0" borderId="29" xfId="0" applyNumberFormat="1" applyFont="1" applyBorder="1" applyAlignment="1">
      <alignment wrapText="1"/>
    </xf>
    <xf numFmtId="0" fontId="21" fillId="0" borderId="30" xfId="0" applyNumberFormat="1" applyFont="1" applyBorder="1" applyAlignment="1">
      <alignment horizontal="left" wrapText="1"/>
    </xf>
    <xf numFmtId="0" fontId="20" fillId="0" borderId="0" xfId="0" applyNumberFormat="1" applyFont="1"/>
    <xf numFmtId="0" fontId="22" fillId="0" borderId="29" xfId="0" applyNumberFormat="1" applyFont="1" applyBorder="1" applyAlignment="1">
      <alignment wrapText="1"/>
    </xf>
    <xf numFmtId="0" fontId="22" fillId="0" borderId="30" xfId="0" applyNumberFormat="1" applyFont="1" applyBorder="1" applyAlignment="1">
      <alignment wrapText="1"/>
    </xf>
    <xf numFmtId="0" fontId="22" fillId="0" borderId="32" xfId="0" applyNumberFormat="1" applyFont="1" applyBorder="1" applyAlignment="1">
      <alignment horizontal="center"/>
    </xf>
    <xf numFmtId="0" fontId="22" fillId="0" borderId="34" xfId="0" applyNumberFormat="1" applyFont="1" applyBorder="1" applyAlignment="1">
      <alignment horizontal="center"/>
    </xf>
    <xf numFmtId="0" fontId="22" fillId="0" borderId="35" xfId="0" applyNumberFormat="1" applyFont="1" applyBorder="1" applyAlignment="1">
      <alignment horizontal="center"/>
    </xf>
    <xf numFmtId="0" fontId="22" fillId="0" borderId="36" xfId="0" applyNumberFormat="1" applyFont="1" applyBorder="1" applyAlignment="1">
      <alignment horizontal="center"/>
    </xf>
    <xf numFmtId="0" fontId="22" fillId="0" borderId="30" xfId="0" applyNumberFormat="1" applyFont="1" applyBorder="1" applyAlignment="1">
      <alignment horizontal="center"/>
    </xf>
    <xf numFmtId="0" fontId="22" fillId="0" borderId="31" xfId="0" applyNumberFormat="1" applyFont="1" applyBorder="1" applyAlignment="1">
      <alignment horizontal="center"/>
    </xf>
    <xf numFmtId="0" fontId="22" fillId="0" borderId="37" xfId="0" applyNumberFormat="1" applyFont="1" applyBorder="1" applyAlignment="1">
      <alignment horizontal="center"/>
    </xf>
    <xf numFmtId="0" fontId="22" fillId="0" borderId="0" xfId="0" applyNumberFormat="1" applyFont="1"/>
    <xf numFmtId="0" fontId="23" fillId="0" borderId="29" xfId="0" applyNumberFormat="1" applyFont="1" applyBorder="1" applyAlignment="1">
      <alignment wrapText="1"/>
    </xf>
    <xf numFmtId="0" fontId="23" fillId="0" borderId="30" xfId="0" applyNumberFormat="1" applyFont="1" applyBorder="1" applyAlignment="1">
      <alignment wrapText="1"/>
    </xf>
    <xf numFmtId="0" fontId="23" fillId="0" borderId="30" xfId="0" applyNumberFormat="1" applyFont="1" applyBorder="1" applyAlignment="1">
      <alignment horizontal="left" wrapText="1"/>
    </xf>
    <xf numFmtId="0" fontId="23" fillId="0" borderId="32" xfId="0" applyNumberFormat="1" applyFont="1" applyBorder="1" applyAlignment="1">
      <alignment horizontal="center"/>
    </xf>
    <xf numFmtId="0" fontId="23" fillId="0" borderId="34" xfId="0" applyNumberFormat="1" applyFont="1" applyBorder="1" applyAlignment="1">
      <alignment horizontal="center"/>
    </xf>
    <xf numFmtId="0" fontId="23" fillId="0" borderId="35" xfId="0" applyNumberFormat="1" applyFont="1" applyBorder="1" applyAlignment="1">
      <alignment horizontal="center"/>
    </xf>
    <xf numFmtId="0" fontId="23" fillId="0" borderId="36" xfId="0" applyNumberFormat="1" applyFont="1" applyBorder="1" applyAlignment="1">
      <alignment horizontal="center"/>
    </xf>
    <xf numFmtId="0" fontId="23" fillId="0" borderId="30" xfId="0" applyNumberFormat="1" applyFont="1" applyBorder="1" applyAlignment="1">
      <alignment horizontal="center"/>
    </xf>
    <xf numFmtId="0" fontId="23" fillId="0" borderId="31" xfId="0" applyNumberFormat="1" applyFont="1" applyBorder="1" applyAlignment="1">
      <alignment horizontal="center"/>
    </xf>
    <xf numFmtId="0" fontId="23" fillId="0" borderId="37" xfId="0" applyNumberFormat="1" applyFont="1" applyBorder="1" applyAlignment="1">
      <alignment horizontal="center"/>
    </xf>
    <xf numFmtId="0" fontId="23" fillId="0" borderId="0" xfId="0" applyNumberFormat="1" applyFont="1"/>
    <xf numFmtId="0" fontId="17" fillId="0" borderId="29" xfId="0" applyNumberFormat="1" applyFont="1" applyBorder="1" applyAlignment="1">
      <alignment wrapText="1"/>
    </xf>
    <xf numFmtId="0" fontId="17" fillId="0" borderId="30" xfId="0" applyNumberFormat="1" applyFont="1" applyBorder="1" applyAlignment="1">
      <alignment wrapText="1"/>
    </xf>
    <xf numFmtId="0" fontId="17" fillId="0" borderId="32" xfId="0" applyNumberFormat="1" applyFont="1" applyBorder="1" applyAlignment="1">
      <alignment horizontal="center"/>
    </xf>
    <xf numFmtId="0" fontId="17" fillId="0" borderId="34" xfId="0" applyNumberFormat="1" applyFont="1" applyBorder="1" applyAlignment="1">
      <alignment horizontal="center"/>
    </xf>
    <xf numFmtId="0" fontId="17" fillId="0" borderId="35" xfId="0" applyNumberFormat="1" applyFont="1" applyBorder="1" applyAlignment="1">
      <alignment horizontal="center"/>
    </xf>
    <xf numFmtId="0" fontId="17" fillId="0" borderId="37" xfId="0" applyNumberFormat="1" applyFont="1" applyBorder="1" applyAlignment="1">
      <alignment horizontal="center"/>
    </xf>
    <xf numFmtId="0" fontId="17" fillId="0" borderId="0" xfId="0" applyNumberFormat="1" applyFont="1"/>
    <xf numFmtId="0" fontId="24" fillId="0" borderId="29" xfId="0" applyNumberFormat="1" applyFont="1" applyBorder="1" applyAlignment="1">
      <alignment wrapText="1"/>
    </xf>
    <xf numFmtId="0" fontId="24" fillId="0" borderId="30" xfId="0" applyNumberFormat="1" applyFont="1" applyBorder="1" applyAlignment="1">
      <alignment wrapText="1"/>
    </xf>
    <xf numFmtId="0" fontId="24" fillId="0" borderId="32" xfId="0" applyNumberFormat="1" applyFont="1" applyBorder="1" applyAlignment="1">
      <alignment horizontal="center"/>
    </xf>
    <xf numFmtId="0" fontId="24" fillId="0" borderId="34" xfId="0" applyNumberFormat="1" applyFont="1" applyBorder="1" applyAlignment="1">
      <alignment horizontal="center"/>
    </xf>
    <xf numFmtId="0" fontId="24" fillId="0" borderId="35" xfId="0" applyNumberFormat="1" applyFont="1" applyBorder="1" applyAlignment="1">
      <alignment horizontal="center"/>
    </xf>
    <xf numFmtId="0" fontId="24" fillId="0" borderId="37" xfId="0" applyNumberFormat="1" applyFont="1" applyBorder="1" applyAlignment="1">
      <alignment horizontal="center"/>
    </xf>
    <xf numFmtId="0" fontId="24" fillId="0" borderId="0" xfId="0" applyNumberFormat="1" applyFont="1"/>
    <xf numFmtId="0" fontId="19" fillId="0" borderId="38" xfId="0" applyNumberFormat="1" applyFont="1" applyBorder="1"/>
    <xf numFmtId="0" fontId="19" fillId="0" borderId="39" xfId="0" applyNumberFormat="1" applyFont="1" applyBorder="1" applyAlignment="1">
      <alignment horizontal="right"/>
    </xf>
    <xf numFmtId="0" fontId="25" fillId="0" borderId="0" xfId="0" applyFont="1" applyAlignment="1">
      <alignment horizontal="left"/>
    </xf>
    <xf numFmtId="0" fontId="4" fillId="0" borderId="15" xfId="0" applyNumberFormat="1" applyFont="1" applyBorder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NumberFormat="1" applyFont="1" applyAlignment="1">
      <alignment horizontal="centerContinuous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0" fontId="29" fillId="0" borderId="0" xfId="0" applyFont="1"/>
    <xf numFmtId="165" fontId="12" fillId="0" borderId="6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/>
    </xf>
    <xf numFmtId="165" fontId="2" fillId="2" borderId="6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center" vertical="top" wrapText="1"/>
    </xf>
    <xf numFmtId="2" fontId="2" fillId="2" borderId="10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165" fontId="2" fillId="2" borderId="6" xfId="0" applyNumberFormat="1" applyFont="1" applyFill="1" applyBorder="1" applyAlignment="1">
      <alignment horizontal="center" vertical="top"/>
    </xf>
    <xf numFmtId="0" fontId="2" fillId="2" borderId="7" xfId="0" applyNumberFormat="1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165" fontId="12" fillId="0" borderId="6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center" vertical="top" wrapText="1"/>
    </xf>
    <xf numFmtId="0" fontId="4" fillId="0" borderId="0" xfId="0" applyNumberFormat="1" applyFont="1" applyAlignment="1">
      <alignment horizontal="left" wrapText="1"/>
    </xf>
    <xf numFmtId="0" fontId="4" fillId="0" borderId="15" xfId="0" applyNumberFormat="1" applyFont="1" applyBorder="1" applyAlignment="1">
      <alignment horizontal="center" wrapText="1"/>
    </xf>
    <xf numFmtId="0" fontId="28" fillId="0" borderId="0" xfId="2" applyFont="1" applyFill="1" applyBorder="1" applyAlignment="1">
      <alignment horizontal="center" vertical="center" wrapText="1"/>
    </xf>
    <xf numFmtId="169" fontId="19" fillId="0" borderId="40" xfId="0" applyNumberFormat="1" applyFont="1" applyBorder="1" applyAlignment="1">
      <alignment horizontal="right"/>
    </xf>
    <xf numFmtId="169" fontId="19" fillId="0" borderId="41" xfId="0" applyNumberFormat="1" applyFont="1" applyBorder="1" applyAlignment="1">
      <alignment horizontal="right"/>
    </xf>
    <xf numFmtId="169" fontId="19" fillId="0" borderId="42" xfId="0" applyNumberFormat="1" applyFont="1" applyBorder="1" applyAlignment="1">
      <alignment horizontal="right"/>
    </xf>
    <xf numFmtId="0" fontId="24" fillId="0" borderId="30" xfId="0" applyNumberFormat="1" applyFont="1" applyBorder="1" applyAlignment="1">
      <alignment horizontal="left" wrapText="1"/>
    </xf>
    <xf numFmtId="0" fontId="24" fillId="0" borderId="32" xfId="0" applyNumberFormat="1" applyFont="1" applyBorder="1" applyAlignment="1">
      <alignment horizontal="center"/>
    </xf>
    <xf numFmtId="0" fontId="24" fillId="0" borderId="37" xfId="0" applyNumberFormat="1" applyFont="1" applyBorder="1" applyAlignment="1">
      <alignment horizontal="center"/>
    </xf>
    <xf numFmtId="169" fontId="24" fillId="0" borderId="32" xfId="0" applyNumberFormat="1" applyFont="1" applyBorder="1" applyAlignment="1">
      <alignment horizontal="right"/>
    </xf>
    <xf numFmtId="169" fontId="24" fillId="0" borderId="31" xfId="0" applyNumberFormat="1" applyFont="1" applyBorder="1" applyAlignment="1">
      <alignment horizontal="right"/>
    </xf>
    <xf numFmtId="169" fontId="24" fillId="0" borderId="33" xfId="0" applyNumberFormat="1" applyFont="1" applyBorder="1" applyAlignment="1">
      <alignment horizontal="right"/>
    </xf>
    <xf numFmtId="0" fontId="17" fillId="0" borderId="30" xfId="0" applyNumberFormat="1" applyFont="1" applyBorder="1" applyAlignment="1">
      <alignment horizontal="left" wrapText="1"/>
    </xf>
    <xf numFmtId="0" fontId="17" fillId="0" borderId="32" xfId="0" applyNumberFormat="1" applyFont="1" applyBorder="1" applyAlignment="1">
      <alignment horizontal="center"/>
    </xf>
    <xf numFmtId="0" fontId="17" fillId="0" borderId="37" xfId="0" applyNumberFormat="1" applyFont="1" applyBorder="1" applyAlignment="1">
      <alignment horizontal="center"/>
    </xf>
    <xf numFmtId="169" fontId="17" fillId="0" borderId="32" xfId="0" applyNumberFormat="1" applyFont="1" applyBorder="1" applyAlignment="1">
      <alignment horizontal="right"/>
    </xf>
    <xf numFmtId="169" fontId="17" fillId="0" borderId="31" xfId="0" applyNumberFormat="1" applyFont="1" applyBorder="1" applyAlignment="1">
      <alignment horizontal="right"/>
    </xf>
    <xf numFmtId="169" fontId="17" fillId="0" borderId="33" xfId="0" applyNumberFormat="1" applyFont="1" applyBorder="1" applyAlignment="1">
      <alignment horizontal="right"/>
    </xf>
    <xf numFmtId="0" fontId="22" fillId="0" borderId="31" xfId="0" applyNumberFormat="1" applyFont="1" applyBorder="1" applyAlignment="1">
      <alignment wrapText="1"/>
    </xf>
    <xf numFmtId="0" fontId="22" fillId="0" borderId="32" xfId="0" applyNumberFormat="1" applyFont="1" applyBorder="1" applyAlignment="1">
      <alignment horizontal="center"/>
    </xf>
    <xf numFmtId="169" fontId="22" fillId="0" borderId="32" xfId="0" applyNumberFormat="1" applyFont="1" applyBorder="1" applyAlignment="1">
      <alignment horizontal="right"/>
    </xf>
    <xf numFmtId="169" fontId="22" fillId="0" borderId="31" xfId="0" applyNumberFormat="1" applyFont="1" applyBorder="1" applyAlignment="1">
      <alignment horizontal="right"/>
    </xf>
    <xf numFmtId="169" fontId="22" fillId="0" borderId="33" xfId="0" applyNumberFormat="1" applyFont="1" applyBorder="1" applyAlignment="1">
      <alignment horizontal="right"/>
    </xf>
    <xf numFmtId="0" fontId="23" fillId="0" borderId="30" xfId="0" applyNumberFormat="1" applyFont="1" applyBorder="1" applyAlignment="1">
      <alignment horizontal="left" wrapText="1"/>
    </xf>
    <xf numFmtId="0" fontId="23" fillId="0" borderId="32" xfId="0" applyNumberFormat="1" applyFont="1" applyBorder="1" applyAlignment="1">
      <alignment horizontal="center"/>
    </xf>
    <xf numFmtId="169" fontId="23" fillId="0" borderId="32" xfId="0" applyNumberFormat="1" applyFont="1" applyBorder="1" applyAlignment="1">
      <alignment horizontal="right"/>
    </xf>
    <xf numFmtId="169" fontId="23" fillId="0" borderId="31" xfId="0" applyNumberFormat="1" applyFont="1" applyBorder="1" applyAlignment="1">
      <alignment horizontal="right"/>
    </xf>
    <xf numFmtId="169" fontId="23" fillId="0" borderId="33" xfId="0" applyNumberFormat="1" applyFont="1" applyBorder="1" applyAlignment="1">
      <alignment horizontal="right"/>
    </xf>
    <xf numFmtId="170" fontId="24" fillId="0" borderId="31" xfId="0" applyNumberFormat="1" applyFont="1" applyBorder="1" applyAlignment="1">
      <alignment horizontal="right"/>
    </xf>
    <xf numFmtId="170" fontId="24" fillId="0" borderId="33" xfId="0" applyNumberFormat="1" applyFont="1" applyBorder="1" applyAlignment="1">
      <alignment horizontal="right"/>
    </xf>
    <xf numFmtId="170" fontId="17" fillId="0" borderId="31" xfId="0" applyNumberFormat="1" applyFont="1" applyBorder="1" applyAlignment="1">
      <alignment horizontal="right"/>
    </xf>
    <xf numFmtId="170" fontId="17" fillId="0" borderId="33" xfId="0" applyNumberFormat="1" applyFont="1" applyBorder="1" applyAlignment="1">
      <alignment horizontal="right"/>
    </xf>
    <xf numFmtId="170" fontId="24" fillId="0" borderId="32" xfId="0" applyNumberFormat="1" applyFont="1" applyBorder="1" applyAlignment="1">
      <alignment horizontal="right"/>
    </xf>
    <xf numFmtId="170" fontId="17" fillId="0" borderId="32" xfId="0" applyNumberFormat="1" applyFont="1" applyBorder="1" applyAlignment="1">
      <alignment horizontal="right"/>
    </xf>
    <xf numFmtId="0" fontId="19" fillId="0" borderId="25" xfId="0" applyNumberFormat="1" applyFont="1" applyBorder="1" applyAlignment="1">
      <alignment horizontal="left" wrapText="1"/>
    </xf>
    <xf numFmtId="169" fontId="19" fillId="0" borderId="26" xfId="0" applyNumberFormat="1" applyFont="1" applyBorder="1" applyAlignment="1">
      <alignment horizontal="right"/>
    </xf>
    <xf numFmtId="169" fontId="19" fillId="0" borderId="27" xfId="0" applyNumberFormat="1" applyFont="1" applyBorder="1" applyAlignment="1">
      <alignment horizontal="right"/>
    </xf>
    <xf numFmtId="169" fontId="19" fillId="0" borderId="28" xfId="0" applyNumberFormat="1" applyFont="1" applyBorder="1" applyAlignment="1">
      <alignment horizontal="right"/>
    </xf>
    <xf numFmtId="0" fontId="21" fillId="0" borderId="31" xfId="0" applyNumberFormat="1" applyFont="1" applyBorder="1" applyAlignment="1">
      <alignment horizontal="left" wrapText="1"/>
    </xf>
    <xf numFmtId="169" fontId="21" fillId="0" borderId="32" xfId="0" applyNumberFormat="1" applyFont="1" applyBorder="1" applyAlignment="1">
      <alignment horizontal="right"/>
    </xf>
    <xf numFmtId="169" fontId="21" fillId="0" borderId="31" xfId="0" applyNumberFormat="1" applyFont="1" applyBorder="1" applyAlignment="1">
      <alignment horizontal="right"/>
    </xf>
    <xf numFmtId="169" fontId="21" fillId="0" borderId="33" xfId="0" applyNumberFormat="1" applyFont="1" applyBorder="1" applyAlignment="1">
      <alignment horizontal="right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/>
    </xf>
    <xf numFmtId="0" fontId="17" fillId="0" borderId="6" xfId="0" applyNumberFormat="1" applyFont="1" applyBorder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19" xfId="0" applyNumberFormat="1" applyFont="1" applyBorder="1" applyAlignment="1">
      <alignment horizontal="center"/>
    </xf>
    <xf numFmtId="0" fontId="17" fillId="0" borderId="0" xfId="0" applyFont="1"/>
    <xf numFmtId="0" fontId="17" fillId="0" borderId="15" xfId="0" applyNumberFormat="1" applyFont="1" applyBorder="1" applyAlignment="1">
      <alignment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4" xfId="0" applyNumberFormat="1" applyFont="1" applyBorder="1" applyAlignment="1">
      <alignment horizontal="center" vertical="center" wrapText="1"/>
    </xf>
    <xf numFmtId="0" fontId="17" fillId="0" borderId="15" xfId="0" applyNumberFormat="1" applyFont="1" applyBorder="1" applyAlignment="1">
      <alignment horizontal="center" vertical="center" wrapText="1"/>
    </xf>
    <xf numFmtId="0" fontId="17" fillId="0" borderId="8" xfId="0" applyNumberFormat="1" applyFont="1" applyBorder="1" applyAlignment="1">
      <alignment horizontal="center" vertical="center" wrapText="1"/>
    </xf>
    <xf numFmtId="0" fontId="17" fillId="0" borderId="23" xfId="0" applyNumberFormat="1" applyFont="1" applyBorder="1" applyAlignment="1">
      <alignment horizontal="center" wrapText="1"/>
    </xf>
    <xf numFmtId="0" fontId="17" fillId="0" borderId="23" xfId="0" applyNumberFormat="1" applyFont="1" applyBorder="1" applyAlignment="1">
      <alignment horizontal="center"/>
    </xf>
    <xf numFmtId="0" fontId="17" fillId="0" borderId="22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2" fontId="2" fillId="2" borderId="8" xfId="0" applyNumberFormat="1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30" fillId="2" borderId="7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0" fontId="30" fillId="2" borderId="5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30" fillId="2" borderId="7" xfId="0" applyFont="1" applyFill="1" applyBorder="1" applyAlignment="1">
      <alignment horizontal="center" vertical="top"/>
    </xf>
    <xf numFmtId="0" fontId="30" fillId="2" borderId="5" xfId="0" applyFont="1" applyFill="1" applyBorder="1" applyAlignment="1">
      <alignment horizontal="center" vertical="top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5"/>
  <sheetViews>
    <sheetView tabSelected="1" view="pageBreakPreview" zoomScale="90" zoomScaleNormal="80" zoomScaleSheetLayoutView="90" workbookViewId="0">
      <pane xSplit="1" ySplit="10" topLeftCell="B401" activePane="bottomRight" state="frozen"/>
      <selection pane="topRight" activeCell="B1" sqref="B1"/>
      <selection pane="bottomLeft" activeCell="A11" sqref="A11"/>
      <selection pane="bottomRight" activeCell="D410" sqref="D410"/>
    </sheetView>
  </sheetViews>
  <sheetFormatPr defaultColWidth="9.140625" defaultRowHeight="15" x14ac:dyDescent="0.25"/>
  <cols>
    <col min="1" max="1" width="43.42578125" style="1" customWidth="1"/>
    <col min="2" max="2" width="10.28515625" style="1" customWidth="1"/>
    <col min="3" max="3" width="23.42578125" style="2" customWidth="1"/>
    <col min="4" max="4" width="24.5703125" style="3" customWidth="1"/>
    <col min="5" max="5" width="13.42578125" style="3" customWidth="1"/>
    <col min="6" max="9" width="11.28515625" style="3" customWidth="1"/>
    <col min="10" max="10" width="31.42578125" style="2" customWidth="1"/>
    <col min="11" max="11" width="10.85546875" style="4" customWidth="1"/>
    <col min="12" max="12" width="9.7109375" style="4" hidden="1" customWidth="1"/>
    <col min="13" max="13" width="11" style="4" customWidth="1"/>
    <col min="14" max="14" width="8.42578125" style="4" customWidth="1"/>
    <col min="15" max="16" width="9.28515625" style="4" customWidth="1"/>
    <col min="17" max="17" width="6.42578125" style="4" customWidth="1"/>
    <col min="18" max="16384" width="9.140625" style="5"/>
  </cols>
  <sheetData>
    <row r="2" spans="1:17" ht="18.75" x14ac:dyDescent="0.25">
      <c r="E2" s="22"/>
      <c r="F2" s="2"/>
      <c r="G2" s="2"/>
      <c r="H2" s="2"/>
      <c r="I2" s="2"/>
      <c r="J2" s="230" t="s">
        <v>195</v>
      </c>
      <c r="K2" s="230"/>
      <c r="L2" s="230"/>
      <c r="M2" s="230"/>
      <c r="N2" s="230"/>
      <c r="O2" s="230"/>
      <c r="P2" s="46"/>
    </row>
    <row r="3" spans="1:17" ht="18.75" x14ac:dyDescent="0.25">
      <c r="F3" s="2"/>
      <c r="G3" s="2"/>
      <c r="H3" s="2"/>
      <c r="I3" s="2"/>
      <c r="J3" s="230" t="s">
        <v>196</v>
      </c>
      <c r="K3" s="230"/>
      <c r="L3" s="230"/>
      <c r="M3" s="230"/>
      <c r="N3" s="230"/>
      <c r="O3" s="230"/>
      <c r="P3" s="46"/>
    </row>
    <row r="4" spans="1:17" ht="18.75" x14ac:dyDescent="0.25">
      <c r="K4" s="6"/>
      <c r="L4" s="6" t="s">
        <v>0</v>
      </c>
    </row>
    <row r="5" spans="1:17" ht="15.75" customHeight="1" x14ac:dyDescent="0.25">
      <c r="D5" s="231" t="s">
        <v>194</v>
      </c>
      <c r="E5" s="231"/>
      <c r="F5" s="231"/>
      <c r="G5" s="231"/>
      <c r="H5" s="231"/>
      <c r="I5" s="231"/>
      <c r="J5" s="231"/>
    </row>
    <row r="6" spans="1:17" ht="15.75" customHeight="1" x14ac:dyDescent="0.25">
      <c r="D6" s="231"/>
      <c r="E6" s="231"/>
      <c r="F6" s="231"/>
      <c r="G6" s="231"/>
      <c r="H6" s="231"/>
      <c r="I6" s="231"/>
      <c r="J6" s="231"/>
    </row>
    <row r="7" spans="1:17" ht="6" customHeight="1" x14ac:dyDescent="0.25">
      <c r="D7" s="231"/>
      <c r="E7" s="231"/>
      <c r="F7" s="231"/>
      <c r="G7" s="231"/>
      <c r="H7" s="231"/>
      <c r="I7" s="231"/>
      <c r="J7" s="231"/>
    </row>
    <row r="8" spans="1:17" hidden="1" x14ac:dyDescent="0.25">
      <c r="C8" s="7"/>
      <c r="D8" s="8"/>
    </row>
    <row r="9" spans="1:17" ht="15" customHeight="1" x14ac:dyDescent="0.25">
      <c r="A9" s="139" t="s">
        <v>1</v>
      </c>
      <c r="B9" s="139" t="s">
        <v>2</v>
      </c>
      <c r="C9" s="139" t="s">
        <v>3</v>
      </c>
      <c r="D9" s="139" t="s">
        <v>4</v>
      </c>
      <c r="E9" s="156" t="s">
        <v>5</v>
      </c>
      <c r="F9" s="158"/>
      <c r="G9" s="158"/>
      <c r="H9" s="158"/>
      <c r="I9" s="232"/>
      <c r="J9" s="156" t="s">
        <v>6</v>
      </c>
      <c r="K9" s="157"/>
      <c r="L9" s="157"/>
      <c r="M9" s="157"/>
      <c r="N9" s="158"/>
      <c r="O9" s="158"/>
      <c r="P9" s="232"/>
      <c r="Q9" s="9"/>
    </row>
    <row r="10" spans="1:17" ht="86.25" customHeight="1" x14ac:dyDescent="0.25">
      <c r="A10" s="141"/>
      <c r="B10" s="141"/>
      <c r="C10" s="141"/>
      <c r="D10" s="141"/>
      <c r="E10" s="10" t="s">
        <v>7</v>
      </c>
      <c r="F10" s="10" t="s">
        <v>198</v>
      </c>
      <c r="G10" s="10" t="s">
        <v>186</v>
      </c>
      <c r="H10" s="10" t="s">
        <v>220</v>
      </c>
      <c r="I10" s="10" t="s">
        <v>247</v>
      </c>
      <c r="J10" s="10" t="s">
        <v>8</v>
      </c>
      <c r="K10" s="10" t="s">
        <v>9</v>
      </c>
      <c r="L10" s="10" t="s">
        <v>10</v>
      </c>
      <c r="M10" s="10" t="s">
        <v>10</v>
      </c>
      <c r="N10" s="10" t="s">
        <v>187</v>
      </c>
      <c r="O10" s="10" t="s">
        <v>219</v>
      </c>
      <c r="P10" s="10" t="s">
        <v>254</v>
      </c>
      <c r="Q10" s="11"/>
    </row>
    <row r="11" spans="1:17" ht="15" customHeight="1" x14ac:dyDescent="0.25">
      <c r="A11" s="139" t="s">
        <v>248</v>
      </c>
      <c r="B11" s="139" t="s">
        <v>251</v>
      </c>
      <c r="C11" s="139" t="s">
        <v>356</v>
      </c>
      <c r="D11" s="10" t="s">
        <v>12</v>
      </c>
      <c r="E11" s="138">
        <f>E12+E13+E14</f>
        <v>4699667.0999999996</v>
      </c>
      <c r="F11" s="138">
        <f t="shared" ref="F11:I11" si="0">F12+F13+F14</f>
        <v>1251909.4999999998</v>
      </c>
      <c r="G11" s="138">
        <f t="shared" si="0"/>
        <v>1089151.7</v>
      </c>
      <c r="H11" s="138">
        <f t="shared" si="0"/>
        <v>1169315.9999999998</v>
      </c>
      <c r="I11" s="138">
        <f t="shared" si="0"/>
        <v>1189289.9000000001</v>
      </c>
      <c r="J11" s="159"/>
      <c r="K11" s="139"/>
      <c r="L11" s="139"/>
      <c r="M11" s="139"/>
      <c r="N11" s="139"/>
      <c r="O11" s="139"/>
      <c r="P11" s="139"/>
      <c r="Q11" s="11"/>
    </row>
    <row r="12" spans="1:17" ht="81.75" customHeight="1" x14ac:dyDescent="0.25">
      <c r="A12" s="140"/>
      <c r="B12" s="140"/>
      <c r="C12" s="140"/>
      <c r="D12" s="10" t="s">
        <v>232</v>
      </c>
      <c r="E12" s="136">
        <f t="shared" ref="E12" si="1">F12+G12+H12+I12</f>
        <v>1234921.1000000001</v>
      </c>
      <c r="F12" s="138">
        <f>F16</f>
        <v>326658</v>
      </c>
      <c r="G12" s="138">
        <f t="shared" ref="G12:I12" si="2">G16</f>
        <v>305174.90000000002</v>
      </c>
      <c r="H12" s="138">
        <f t="shared" si="2"/>
        <v>298502.89999999997</v>
      </c>
      <c r="I12" s="138">
        <f t="shared" si="2"/>
        <v>304585.3</v>
      </c>
      <c r="J12" s="160"/>
      <c r="K12" s="140"/>
      <c r="L12" s="140"/>
      <c r="M12" s="140"/>
      <c r="N12" s="140"/>
      <c r="O12" s="140"/>
      <c r="P12" s="140"/>
      <c r="Q12" s="11"/>
    </row>
    <row r="13" spans="1:17" ht="25.5" x14ac:dyDescent="0.25">
      <c r="A13" s="140"/>
      <c r="B13" s="140"/>
      <c r="C13" s="140"/>
      <c r="D13" s="10" t="s">
        <v>379</v>
      </c>
      <c r="E13" s="138">
        <f>I13+F13+G13+H13</f>
        <v>2804868.0999999996</v>
      </c>
      <c r="F13" s="138">
        <f>F17</f>
        <v>839802.69999999984</v>
      </c>
      <c r="G13" s="138">
        <f t="shared" ref="G13:I13" si="3">G17</f>
        <v>646331.19999999995</v>
      </c>
      <c r="H13" s="138">
        <f t="shared" si="3"/>
        <v>657148.59999999986</v>
      </c>
      <c r="I13" s="138">
        <f t="shared" si="3"/>
        <v>661585.60000000009</v>
      </c>
      <c r="J13" s="160"/>
      <c r="K13" s="140"/>
      <c r="L13" s="141"/>
      <c r="M13" s="140"/>
      <c r="N13" s="140"/>
      <c r="O13" s="140"/>
      <c r="P13" s="140"/>
      <c r="Q13" s="11"/>
    </row>
    <row r="14" spans="1:17" ht="33.75" customHeight="1" x14ac:dyDescent="0.25">
      <c r="A14" s="140"/>
      <c r="B14" s="140"/>
      <c r="C14" s="140"/>
      <c r="D14" s="10" t="s">
        <v>380</v>
      </c>
      <c r="E14" s="136">
        <f t="shared" ref="E14:E16" si="4">F14+G14+H14+I14</f>
        <v>659877.89999999991</v>
      </c>
      <c r="F14" s="138">
        <f t="shared" ref="F14" si="5">F18</f>
        <v>85448.8</v>
      </c>
      <c r="G14" s="138">
        <f t="shared" ref="G14:I14" si="6">G18</f>
        <v>137645.59999999998</v>
      </c>
      <c r="H14" s="138">
        <f t="shared" si="6"/>
        <v>213664.49999999997</v>
      </c>
      <c r="I14" s="138">
        <f t="shared" si="6"/>
        <v>223119.00000000003</v>
      </c>
      <c r="J14" s="145"/>
      <c r="K14" s="146"/>
      <c r="L14" s="123"/>
      <c r="M14" s="146"/>
      <c r="N14" s="146"/>
      <c r="O14" s="146"/>
      <c r="P14" s="146"/>
      <c r="Q14" s="11"/>
    </row>
    <row r="15" spans="1:17" ht="15" customHeight="1" x14ac:dyDescent="0.25">
      <c r="A15" s="139" t="s">
        <v>199</v>
      </c>
      <c r="B15" s="139" t="s">
        <v>251</v>
      </c>
      <c r="C15" s="139" t="s">
        <v>356</v>
      </c>
      <c r="D15" s="10" t="s">
        <v>16</v>
      </c>
      <c r="E15" s="138">
        <f>E16+E17+E18</f>
        <v>4699667.0999999996</v>
      </c>
      <c r="F15" s="138">
        <f t="shared" ref="F15:I15" si="7">F16+F17+F18</f>
        <v>1251909.4999999998</v>
      </c>
      <c r="G15" s="138">
        <f t="shared" si="7"/>
        <v>1089151.7</v>
      </c>
      <c r="H15" s="138">
        <f t="shared" si="7"/>
        <v>1169315.9999999998</v>
      </c>
      <c r="I15" s="138">
        <f t="shared" si="7"/>
        <v>1189289.9000000001</v>
      </c>
      <c r="J15" s="142" t="s">
        <v>17</v>
      </c>
      <c r="K15" s="139" t="s">
        <v>18</v>
      </c>
      <c r="L15" s="139">
        <v>100</v>
      </c>
      <c r="M15" s="139">
        <v>100</v>
      </c>
      <c r="N15" s="139">
        <v>100</v>
      </c>
      <c r="O15" s="139">
        <v>100</v>
      </c>
      <c r="P15" s="139">
        <v>100</v>
      </c>
      <c r="Q15" s="11"/>
    </row>
    <row r="16" spans="1:17" ht="48.75" customHeight="1" x14ac:dyDescent="0.25">
      <c r="A16" s="140"/>
      <c r="B16" s="140"/>
      <c r="C16" s="140"/>
      <c r="D16" s="10" t="s">
        <v>197</v>
      </c>
      <c r="E16" s="136">
        <f t="shared" si="4"/>
        <v>1234921.1000000001</v>
      </c>
      <c r="F16" s="138">
        <f>F20</f>
        <v>326658</v>
      </c>
      <c r="G16" s="138">
        <f>G20</f>
        <v>305174.90000000002</v>
      </c>
      <c r="H16" s="138">
        <f>H20</f>
        <v>298502.89999999997</v>
      </c>
      <c r="I16" s="138">
        <f>I20</f>
        <v>304585.3</v>
      </c>
      <c r="J16" s="147"/>
      <c r="K16" s="140"/>
      <c r="L16" s="140"/>
      <c r="M16" s="140"/>
      <c r="N16" s="140"/>
      <c r="O16" s="140"/>
      <c r="P16" s="140"/>
      <c r="Q16" s="11"/>
    </row>
    <row r="17" spans="1:17" ht="52.5" customHeight="1" x14ac:dyDescent="0.25">
      <c r="A17" s="140"/>
      <c r="B17" s="140"/>
      <c r="C17" s="140"/>
      <c r="D17" s="10" t="s">
        <v>13</v>
      </c>
      <c r="E17" s="136">
        <f t="shared" ref="E17" si="8">F17+G17+H17+I17</f>
        <v>2804868.1</v>
      </c>
      <c r="F17" s="138">
        <f>F22</f>
        <v>839802.69999999984</v>
      </c>
      <c r="G17" s="138">
        <f>G22</f>
        <v>646331.19999999995</v>
      </c>
      <c r="H17" s="138">
        <f>H22</f>
        <v>657148.59999999986</v>
      </c>
      <c r="I17" s="138">
        <f>I22</f>
        <v>661585.60000000009</v>
      </c>
      <c r="J17" s="147"/>
      <c r="K17" s="140"/>
      <c r="L17" s="141"/>
      <c r="M17" s="140"/>
      <c r="N17" s="140"/>
      <c r="O17" s="140"/>
      <c r="P17" s="140"/>
      <c r="Q17" s="11"/>
    </row>
    <row r="18" spans="1:17" ht="26.25" customHeight="1" x14ac:dyDescent="0.25">
      <c r="A18" s="140"/>
      <c r="B18" s="140"/>
      <c r="C18" s="140"/>
      <c r="D18" s="10" t="s">
        <v>19</v>
      </c>
      <c r="E18" s="136">
        <f t="shared" ref="E18" si="9">F18+G18+H18+I18</f>
        <v>659877.89999999991</v>
      </c>
      <c r="F18" s="138">
        <f>F24</f>
        <v>85448.8</v>
      </c>
      <c r="G18" s="138">
        <f t="shared" ref="G18:I18" si="10">G24</f>
        <v>137645.59999999998</v>
      </c>
      <c r="H18" s="138">
        <f t="shared" si="10"/>
        <v>213664.49999999997</v>
      </c>
      <c r="I18" s="138">
        <f t="shared" si="10"/>
        <v>223119.00000000003</v>
      </c>
      <c r="J18" s="145"/>
      <c r="K18" s="146"/>
      <c r="L18" s="123"/>
      <c r="M18" s="146"/>
      <c r="N18" s="146"/>
      <c r="O18" s="146"/>
      <c r="P18" s="146"/>
      <c r="Q18" s="11"/>
    </row>
    <row r="19" spans="1:17" ht="15" customHeight="1" x14ac:dyDescent="0.25">
      <c r="A19" s="139" t="s">
        <v>20</v>
      </c>
      <c r="B19" s="139" t="s">
        <v>251</v>
      </c>
      <c r="C19" s="139" t="s">
        <v>356</v>
      </c>
      <c r="D19" s="122" t="s">
        <v>16</v>
      </c>
      <c r="E19" s="138">
        <f>E20+E22+E24</f>
        <v>4699667.0999999996</v>
      </c>
      <c r="F19" s="138">
        <f t="shared" ref="F19:I19" si="11">F20+F22+F24</f>
        <v>1251909.4999999998</v>
      </c>
      <c r="G19" s="138">
        <f t="shared" si="11"/>
        <v>1089151.7</v>
      </c>
      <c r="H19" s="138">
        <f t="shared" si="11"/>
        <v>1169315.9999999998</v>
      </c>
      <c r="I19" s="138">
        <f t="shared" si="11"/>
        <v>1189289.9000000001</v>
      </c>
      <c r="J19" s="142" t="s">
        <v>21</v>
      </c>
      <c r="K19" s="139" t="s">
        <v>22</v>
      </c>
      <c r="L19" s="139">
        <v>9092</v>
      </c>
      <c r="M19" s="139">
        <v>9472</v>
      </c>
      <c r="N19" s="139">
        <v>9472</v>
      </c>
      <c r="O19" s="139">
        <v>9472</v>
      </c>
      <c r="P19" s="139">
        <v>9472</v>
      </c>
      <c r="Q19" s="11"/>
    </row>
    <row r="20" spans="1:17" ht="61.5" customHeight="1" x14ac:dyDescent="0.25">
      <c r="A20" s="141"/>
      <c r="B20" s="140"/>
      <c r="C20" s="140"/>
      <c r="D20" s="139" t="s">
        <v>197</v>
      </c>
      <c r="E20" s="154">
        <f>F20+G20+H20+I20</f>
        <v>1234921.1000000001</v>
      </c>
      <c r="F20" s="153">
        <f>F29+F65+F239+F260+F294+F383+F302</f>
        <v>326658</v>
      </c>
      <c r="G20" s="153">
        <f t="shared" ref="G20:I20" si="12">G29+G65+G239+G260+G294+G383+G302</f>
        <v>305174.90000000002</v>
      </c>
      <c r="H20" s="153">
        <f t="shared" si="12"/>
        <v>298502.89999999997</v>
      </c>
      <c r="I20" s="153">
        <f t="shared" si="12"/>
        <v>304585.3</v>
      </c>
      <c r="J20" s="155"/>
      <c r="K20" s="141"/>
      <c r="L20" s="141"/>
      <c r="M20" s="141"/>
      <c r="N20" s="141"/>
      <c r="O20" s="141"/>
      <c r="P20" s="141"/>
      <c r="Q20" s="11"/>
    </row>
    <row r="21" spans="1:17" ht="94.5" customHeight="1" x14ac:dyDescent="0.25">
      <c r="A21" s="10" t="s">
        <v>23</v>
      </c>
      <c r="B21" s="140"/>
      <c r="C21" s="140"/>
      <c r="D21" s="141"/>
      <c r="E21" s="146"/>
      <c r="F21" s="153"/>
      <c r="G21" s="153"/>
      <c r="H21" s="153"/>
      <c r="I21" s="153"/>
      <c r="J21" s="125" t="s">
        <v>24</v>
      </c>
      <c r="K21" s="10" t="s">
        <v>25</v>
      </c>
      <c r="L21" s="12">
        <v>44</v>
      </c>
      <c r="M21" s="10">
        <v>39</v>
      </c>
      <c r="N21" s="10">
        <v>39</v>
      </c>
      <c r="O21" s="10">
        <v>39</v>
      </c>
      <c r="P21" s="10">
        <v>39</v>
      </c>
      <c r="Q21" s="11"/>
    </row>
    <row r="22" spans="1:17" ht="123" customHeight="1" x14ac:dyDescent="0.25">
      <c r="A22" s="124" t="s">
        <v>26</v>
      </c>
      <c r="B22" s="140"/>
      <c r="C22" s="140"/>
      <c r="D22" s="139" t="s">
        <v>13</v>
      </c>
      <c r="E22" s="154">
        <f>F22+G22+H22+I22</f>
        <v>2804868.1</v>
      </c>
      <c r="F22" s="153">
        <f>F30+F66+F237+F258+F303+F384</f>
        <v>839802.69999999984</v>
      </c>
      <c r="G22" s="153">
        <f t="shared" ref="G22:I22" si="13">G30+G66+G237+G258+G303+G384</f>
        <v>646331.19999999995</v>
      </c>
      <c r="H22" s="153">
        <f t="shared" si="13"/>
        <v>657148.59999999986</v>
      </c>
      <c r="I22" s="153">
        <f t="shared" si="13"/>
        <v>661585.60000000009</v>
      </c>
      <c r="J22" s="41" t="s">
        <v>27</v>
      </c>
      <c r="K22" s="10" t="s">
        <v>18</v>
      </c>
      <c r="L22" s="12">
        <v>100</v>
      </c>
      <c r="M22" s="10">
        <v>100</v>
      </c>
      <c r="N22" s="10">
        <v>100</v>
      </c>
      <c r="O22" s="10">
        <v>100</v>
      </c>
      <c r="P22" s="10">
        <v>100</v>
      </c>
      <c r="Q22" s="11"/>
    </row>
    <row r="23" spans="1:17" ht="51" customHeight="1" x14ac:dyDescent="0.25">
      <c r="A23" s="123" t="s">
        <v>28</v>
      </c>
      <c r="B23" s="140"/>
      <c r="C23" s="140"/>
      <c r="D23" s="141"/>
      <c r="E23" s="146"/>
      <c r="F23" s="153"/>
      <c r="G23" s="153"/>
      <c r="H23" s="153"/>
      <c r="I23" s="153"/>
      <c r="J23" s="142" t="s">
        <v>29</v>
      </c>
      <c r="K23" s="139" t="s">
        <v>18</v>
      </c>
      <c r="L23" s="135">
        <v>85</v>
      </c>
      <c r="M23" s="139">
        <v>95</v>
      </c>
      <c r="N23" s="139">
        <v>95</v>
      </c>
      <c r="O23" s="139">
        <v>95</v>
      </c>
      <c r="P23" s="139">
        <v>95</v>
      </c>
      <c r="Q23" s="11"/>
    </row>
    <row r="24" spans="1:17" ht="30.2" customHeight="1" x14ac:dyDescent="0.25">
      <c r="A24" s="123"/>
      <c r="B24" s="140"/>
      <c r="C24" s="140"/>
      <c r="D24" s="10" t="s">
        <v>19</v>
      </c>
      <c r="E24" s="136">
        <f t="shared" ref="E24" si="14">F24+G24+H24+I24</f>
        <v>659877.89999999991</v>
      </c>
      <c r="F24" s="138">
        <f>F67+F304</f>
        <v>85448.8</v>
      </c>
      <c r="G24" s="138">
        <f t="shared" ref="G24:I24" si="15">G67+G304</f>
        <v>137645.59999999998</v>
      </c>
      <c r="H24" s="138">
        <f t="shared" si="15"/>
        <v>213664.49999999997</v>
      </c>
      <c r="I24" s="138">
        <f t="shared" si="15"/>
        <v>223119.00000000003</v>
      </c>
      <c r="J24" s="147"/>
      <c r="K24" s="140"/>
      <c r="L24" s="135"/>
      <c r="M24" s="140"/>
      <c r="N24" s="140"/>
      <c r="O24" s="140"/>
      <c r="P24" s="140"/>
      <c r="Q24" s="11"/>
    </row>
    <row r="25" spans="1:17" s="44" customFormat="1" ht="26.45" customHeight="1" x14ac:dyDescent="0.2">
      <c r="A25" s="139" t="s">
        <v>249</v>
      </c>
      <c r="B25" s="139" t="s">
        <v>251</v>
      </c>
      <c r="C25" s="139" t="s">
        <v>354</v>
      </c>
      <c r="D25" s="10" t="s">
        <v>12</v>
      </c>
      <c r="E25" s="138">
        <f>E26+E27</f>
        <v>1196702.7000000002</v>
      </c>
      <c r="F25" s="138">
        <f t="shared" ref="F25:I25" si="16">F26+F27</f>
        <v>347707.9</v>
      </c>
      <c r="G25" s="138">
        <f t="shared" si="16"/>
        <v>284203.09999999998</v>
      </c>
      <c r="H25" s="138">
        <f t="shared" si="16"/>
        <v>281032.39999999997</v>
      </c>
      <c r="I25" s="138">
        <f t="shared" si="16"/>
        <v>283759.30000000005</v>
      </c>
      <c r="J25" s="142"/>
      <c r="K25" s="139"/>
      <c r="L25" s="151"/>
      <c r="M25" s="139"/>
      <c r="N25" s="139"/>
      <c r="O25" s="139"/>
      <c r="P25" s="139"/>
      <c r="Q25" s="43"/>
    </row>
    <row r="26" spans="1:17" s="42" customFormat="1" ht="41.25" customHeight="1" x14ac:dyDescent="0.25">
      <c r="A26" s="140"/>
      <c r="B26" s="140"/>
      <c r="C26" s="140"/>
      <c r="D26" s="10" t="s">
        <v>232</v>
      </c>
      <c r="E26" s="136">
        <f t="shared" ref="E26" si="17">F26+G26+H26+I26</f>
        <v>499506.20000000007</v>
      </c>
      <c r="F26" s="136">
        <f t="shared" ref="F26:F27" si="18">F29</f>
        <v>123239.4</v>
      </c>
      <c r="G26" s="136">
        <f t="shared" ref="G26:I26" si="19">G29</f>
        <v>126620.30000000002</v>
      </c>
      <c r="H26" s="136">
        <f t="shared" si="19"/>
        <v>123526.19999999998</v>
      </c>
      <c r="I26" s="136">
        <f t="shared" si="19"/>
        <v>126120.30000000002</v>
      </c>
      <c r="J26" s="147"/>
      <c r="K26" s="152"/>
      <c r="L26" s="152"/>
      <c r="M26" s="152"/>
      <c r="N26" s="152"/>
      <c r="O26" s="152"/>
      <c r="P26" s="152"/>
      <c r="Q26" s="45"/>
    </row>
    <row r="27" spans="1:17" s="42" customFormat="1" ht="37.5" customHeight="1" x14ac:dyDescent="0.25">
      <c r="A27" s="140"/>
      <c r="B27" s="140"/>
      <c r="C27" s="140"/>
      <c r="D27" s="10" t="s">
        <v>383</v>
      </c>
      <c r="E27" s="136">
        <f>F27+G27+H27+I27</f>
        <v>697196.5</v>
      </c>
      <c r="F27" s="136">
        <f t="shared" si="18"/>
        <v>224468.5</v>
      </c>
      <c r="G27" s="136">
        <f t="shared" ref="G27:I27" si="20">G30</f>
        <v>157582.79999999999</v>
      </c>
      <c r="H27" s="136">
        <f t="shared" si="20"/>
        <v>157506.19999999998</v>
      </c>
      <c r="I27" s="136">
        <f t="shared" si="20"/>
        <v>157639</v>
      </c>
      <c r="J27" s="155"/>
      <c r="K27" s="161"/>
      <c r="L27" s="161"/>
      <c r="M27" s="161"/>
      <c r="N27" s="161"/>
      <c r="O27" s="161"/>
      <c r="P27" s="161"/>
      <c r="Q27" s="45"/>
    </row>
    <row r="28" spans="1:17" ht="37.5" customHeight="1" x14ac:dyDescent="0.25">
      <c r="A28" s="139" t="s">
        <v>170</v>
      </c>
      <c r="B28" s="139" t="s">
        <v>251</v>
      </c>
      <c r="C28" s="139" t="s">
        <v>354</v>
      </c>
      <c r="D28" s="10" t="s">
        <v>16</v>
      </c>
      <c r="E28" s="136">
        <f>E29+E30</f>
        <v>1196702.7000000002</v>
      </c>
      <c r="F28" s="136">
        <f t="shared" ref="F28:I28" si="21">F29+F30</f>
        <v>347707.9</v>
      </c>
      <c r="G28" s="136">
        <f t="shared" si="21"/>
        <v>284203.09999999998</v>
      </c>
      <c r="H28" s="136">
        <f t="shared" si="21"/>
        <v>281032.39999999997</v>
      </c>
      <c r="I28" s="136">
        <f t="shared" si="21"/>
        <v>283759.30000000005</v>
      </c>
      <c r="J28" s="142" t="s">
        <v>30</v>
      </c>
      <c r="K28" s="148" t="s">
        <v>18</v>
      </c>
      <c r="L28" s="148">
        <v>100</v>
      </c>
      <c r="M28" s="148">
        <v>100</v>
      </c>
      <c r="N28" s="148">
        <v>100</v>
      </c>
      <c r="O28" s="148">
        <v>100</v>
      </c>
      <c r="P28" s="148">
        <v>100</v>
      </c>
      <c r="Q28" s="15"/>
    </row>
    <row r="29" spans="1:17" ht="42.75" customHeight="1" x14ac:dyDescent="0.25">
      <c r="A29" s="140"/>
      <c r="B29" s="140"/>
      <c r="C29" s="140"/>
      <c r="D29" s="10" t="s">
        <v>197</v>
      </c>
      <c r="E29" s="136">
        <f t="shared" ref="E29:E30" si="22">F29+G29+H29+I29</f>
        <v>499506.20000000007</v>
      </c>
      <c r="F29" s="138">
        <f>F32+F40+F47+F56</f>
        <v>123239.4</v>
      </c>
      <c r="G29" s="138">
        <f>G32+G40+G47+G57</f>
        <v>126620.30000000002</v>
      </c>
      <c r="H29" s="138">
        <f>H32+H40+H47+H57</f>
        <v>123526.19999999998</v>
      </c>
      <c r="I29" s="138">
        <f>I32+I40+I47+I57</f>
        <v>126120.30000000002</v>
      </c>
      <c r="J29" s="147"/>
      <c r="K29" s="152"/>
      <c r="L29" s="152"/>
      <c r="M29" s="152"/>
      <c r="N29" s="152"/>
      <c r="O29" s="152"/>
      <c r="P29" s="152"/>
      <c r="Q29" s="11"/>
    </row>
    <row r="30" spans="1:17" ht="39" customHeight="1" x14ac:dyDescent="0.25">
      <c r="A30" s="140"/>
      <c r="B30" s="140"/>
      <c r="C30" s="140"/>
      <c r="D30" s="122" t="s">
        <v>61</v>
      </c>
      <c r="E30" s="136">
        <f t="shared" si="22"/>
        <v>697196.5</v>
      </c>
      <c r="F30" s="138">
        <f>F33+F48</f>
        <v>224468.5</v>
      </c>
      <c r="G30" s="138">
        <f>G33+G48</f>
        <v>157582.79999999999</v>
      </c>
      <c r="H30" s="138">
        <f>H33+H48</f>
        <v>157506.19999999998</v>
      </c>
      <c r="I30" s="138">
        <f>I33+I48</f>
        <v>157639</v>
      </c>
      <c r="J30" s="147"/>
      <c r="K30" s="152"/>
      <c r="L30" s="161"/>
      <c r="M30" s="152"/>
      <c r="N30" s="152"/>
      <c r="O30" s="152"/>
      <c r="P30" s="152"/>
      <c r="Q30" s="11"/>
    </row>
    <row r="31" spans="1:17" ht="15" customHeight="1" x14ac:dyDescent="0.25">
      <c r="A31" s="139" t="s">
        <v>189</v>
      </c>
      <c r="B31" s="139" t="s">
        <v>251</v>
      </c>
      <c r="C31" s="139" t="s">
        <v>354</v>
      </c>
      <c r="D31" s="10" t="s">
        <v>16</v>
      </c>
      <c r="E31" s="138">
        <f>E32+E33</f>
        <v>910698.9</v>
      </c>
      <c r="F31" s="138">
        <f t="shared" ref="F31:I31" si="23">F32+F33</f>
        <v>273676.5</v>
      </c>
      <c r="G31" s="138">
        <f t="shared" si="23"/>
        <v>212347.59999999998</v>
      </c>
      <c r="H31" s="138">
        <f t="shared" si="23"/>
        <v>212271</v>
      </c>
      <c r="I31" s="138">
        <f t="shared" si="23"/>
        <v>212403.8</v>
      </c>
      <c r="J31" s="125"/>
      <c r="K31" s="139" t="s">
        <v>18</v>
      </c>
      <c r="L31" s="139">
        <v>64.430000000000007</v>
      </c>
      <c r="M31" s="139">
        <v>64.61</v>
      </c>
      <c r="N31" s="139">
        <v>64.61</v>
      </c>
      <c r="O31" s="139">
        <v>64.61</v>
      </c>
      <c r="P31" s="139">
        <v>64.61</v>
      </c>
      <c r="Q31" s="11"/>
    </row>
    <row r="32" spans="1:17" ht="42.75" customHeight="1" x14ac:dyDescent="0.25">
      <c r="A32" s="140"/>
      <c r="B32" s="140"/>
      <c r="C32" s="140"/>
      <c r="D32" s="10" t="s">
        <v>197</v>
      </c>
      <c r="E32" s="136">
        <f t="shared" ref="E32:E33" si="24">F32+G32+H32+I32</f>
        <v>213502.40000000002</v>
      </c>
      <c r="F32" s="138">
        <f>F35+F38</f>
        <v>49208</v>
      </c>
      <c r="G32" s="138">
        <f t="shared" ref="F32:I33" si="25">G35+G38</f>
        <v>54764.800000000003</v>
      </c>
      <c r="H32" s="138">
        <f t="shared" si="25"/>
        <v>54764.800000000003</v>
      </c>
      <c r="I32" s="138">
        <f t="shared" si="25"/>
        <v>54764.800000000003</v>
      </c>
      <c r="J32" s="147" t="s">
        <v>31</v>
      </c>
      <c r="K32" s="140"/>
      <c r="L32" s="140"/>
      <c r="M32" s="140"/>
      <c r="N32" s="140"/>
      <c r="O32" s="140"/>
      <c r="P32" s="140"/>
      <c r="Q32" s="11"/>
    </row>
    <row r="33" spans="1:17" ht="41.25" customHeight="1" x14ac:dyDescent="0.25">
      <c r="A33" s="140"/>
      <c r="B33" s="140"/>
      <c r="C33" s="140"/>
      <c r="D33" s="10" t="s">
        <v>61</v>
      </c>
      <c r="E33" s="136">
        <f t="shared" si="24"/>
        <v>697196.5</v>
      </c>
      <c r="F33" s="138">
        <f t="shared" si="25"/>
        <v>224468.5</v>
      </c>
      <c r="G33" s="138">
        <f t="shared" si="25"/>
        <v>157582.79999999999</v>
      </c>
      <c r="H33" s="138">
        <f t="shared" si="25"/>
        <v>157506.19999999998</v>
      </c>
      <c r="I33" s="138">
        <f t="shared" si="25"/>
        <v>157639</v>
      </c>
      <c r="J33" s="143"/>
      <c r="K33" s="140"/>
      <c r="L33" s="141"/>
      <c r="M33" s="140"/>
      <c r="N33" s="140"/>
      <c r="O33" s="140"/>
      <c r="P33" s="140"/>
      <c r="Q33" s="11"/>
    </row>
    <row r="34" spans="1:17" ht="27" customHeight="1" x14ac:dyDescent="0.25">
      <c r="A34" s="122" t="s">
        <v>250</v>
      </c>
      <c r="B34" s="139" t="s">
        <v>251</v>
      </c>
      <c r="C34" s="139" t="s">
        <v>354</v>
      </c>
      <c r="D34" s="10" t="s">
        <v>16</v>
      </c>
      <c r="E34" s="138">
        <f>E35+E36</f>
        <v>885986.8</v>
      </c>
      <c r="F34" s="138">
        <f>F35+F36</f>
        <v>269958.5</v>
      </c>
      <c r="G34" s="138">
        <f>G35+G36</f>
        <v>205287.2</v>
      </c>
      <c r="H34" s="138">
        <f>H35+H36</f>
        <v>205287.2</v>
      </c>
      <c r="I34" s="138">
        <f>I35+I36</f>
        <v>205453.90000000002</v>
      </c>
      <c r="J34" s="142" t="s">
        <v>32</v>
      </c>
      <c r="K34" s="139" t="s">
        <v>33</v>
      </c>
      <c r="L34" s="139">
        <v>2698</v>
      </c>
      <c r="M34" s="139">
        <v>1860</v>
      </c>
      <c r="N34" s="139">
        <v>2100</v>
      </c>
      <c r="O34" s="139">
        <v>2100</v>
      </c>
      <c r="P34" s="139">
        <v>2100</v>
      </c>
      <c r="Q34" s="11"/>
    </row>
    <row r="35" spans="1:17" ht="27" customHeight="1" x14ac:dyDescent="0.25">
      <c r="A35" s="123"/>
      <c r="B35" s="140"/>
      <c r="C35" s="140"/>
      <c r="D35" s="10" t="s">
        <v>197</v>
      </c>
      <c r="E35" s="136">
        <f t="shared" ref="E35:E36" si="26">F35+G35+H35+I35</f>
        <v>213502.40000000002</v>
      </c>
      <c r="F35" s="138">
        <v>49208</v>
      </c>
      <c r="G35" s="138">
        <v>54764.800000000003</v>
      </c>
      <c r="H35" s="138">
        <v>54764.800000000003</v>
      </c>
      <c r="I35" s="138">
        <v>54764.800000000003</v>
      </c>
      <c r="J35" s="147"/>
      <c r="K35" s="140"/>
      <c r="L35" s="140"/>
      <c r="M35" s="140"/>
      <c r="N35" s="140"/>
      <c r="O35" s="140"/>
      <c r="P35" s="140"/>
      <c r="Q35" s="11"/>
    </row>
    <row r="36" spans="1:17" ht="44.25" customHeight="1" x14ac:dyDescent="0.25">
      <c r="A36" s="123"/>
      <c r="B36" s="140"/>
      <c r="C36" s="140"/>
      <c r="D36" s="10" t="s">
        <v>61</v>
      </c>
      <c r="E36" s="136">
        <f t="shared" si="26"/>
        <v>672484.4</v>
      </c>
      <c r="F36" s="138">
        <f>171056.1+34938+7108.2+5211.4+2436.8</f>
        <v>220750.5</v>
      </c>
      <c r="G36" s="138">
        <v>150522.4</v>
      </c>
      <c r="H36" s="138">
        <v>150522.4</v>
      </c>
      <c r="I36" s="138">
        <v>150689.1</v>
      </c>
      <c r="J36" s="147"/>
      <c r="K36" s="140"/>
      <c r="L36" s="141"/>
      <c r="M36" s="140"/>
      <c r="N36" s="140"/>
      <c r="O36" s="140"/>
      <c r="P36" s="140"/>
      <c r="Q36" s="11"/>
    </row>
    <row r="37" spans="1:17" ht="15" customHeight="1" x14ac:dyDescent="0.25">
      <c r="A37" s="139" t="s">
        <v>265</v>
      </c>
      <c r="B37" s="139" t="s">
        <v>251</v>
      </c>
      <c r="C37" s="139" t="s">
        <v>354</v>
      </c>
      <c r="D37" s="10" t="s">
        <v>16</v>
      </c>
      <c r="E37" s="138">
        <f>E38+E39</f>
        <v>24712.1</v>
      </c>
      <c r="F37" s="138">
        <f>F38+F39</f>
        <v>3717.9999999999995</v>
      </c>
      <c r="G37" s="138">
        <f>G38+G39</f>
        <v>7060.4</v>
      </c>
      <c r="H37" s="138">
        <f>H38+H39</f>
        <v>6983.8</v>
      </c>
      <c r="I37" s="138">
        <f>I38+I39</f>
        <v>6949.9</v>
      </c>
      <c r="J37" s="142" t="s">
        <v>34</v>
      </c>
      <c r="K37" s="139" t="s">
        <v>33</v>
      </c>
      <c r="L37" s="139">
        <v>1083</v>
      </c>
      <c r="M37" s="139">
        <v>1090</v>
      </c>
      <c r="N37" s="139">
        <v>1090</v>
      </c>
      <c r="O37" s="139">
        <v>1090</v>
      </c>
      <c r="P37" s="139">
        <v>1090</v>
      </c>
      <c r="Q37" s="11"/>
    </row>
    <row r="38" spans="1:17" ht="41.25" customHeight="1" x14ac:dyDescent="0.25">
      <c r="A38" s="140"/>
      <c r="B38" s="140"/>
      <c r="C38" s="140"/>
      <c r="D38" s="10" t="s">
        <v>197</v>
      </c>
      <c r="E38" s="136">
        <f t="shared" ref="E38:E39" si="27">F38+G38+H38+I38</f>
        <v>0</v>
      </c>
      <c r="F38" s="138">
        <v>0</v>
      </c>
      <c r="G38" s="138">
        <v>0</v>
      </c>
      <c r="H38" s="138">
        <v>0</v>
      </c>
      <c r="I38" s="138">
        <v>0</v>
      </c>
      <c r="J38" s="147"/>
      <c r="K38" s="140"/>
      <c r="L38" s="140"/>
      <c r="M38" s="140"/>
      <c r="N38" s="140"/>
      <c r="O38" s="140"/>
      <c r="P38" s="140"/>
      <c r="Q38" s="11"/>
    </row>
    <row r="39" spans="1:17" ht="45.75" customHeight="1" x14ac:dyDescent="0.25">
      <c r="A39" s="141"/>
      <c r="B39" s="141"/>
      <c r="C39" s="141"/>
      <c r="D39" s="10" t="s">
        <v>61</v>
      </c>
      <c r="E39" s="136">
        <f t="shared" si="27"/>
        <v>24712.1</v>
      </c>
      <c r="F39" s="138">
        <f>6302.4-3000+415.6</f>
        <v>3717.9999999999995</v>
      </c>
      <c r="G39" s="138">
        <v>7060.4</v>
      </c>
      <c r="H39" s="138">
        <v>6983.8</v>
      </c>
      <c r="I39" s="138">
        <v>6949.9</v>
      </c>
      <c r="J39" s="155"/>
      <c r="K39" s="141"/>
      <c r="L39" s="141"/>
      <c r="M39" s="141"/>
      <c r="N39" s="141"/>
      <c r="O39" s="141"/>
      <c r="P39" s="141"/>
      <c r="Q39" s="11"/>
    </row>
    <row r="40" spans="1:17" ht="83.25" customHeight="1" x14ac:dyDescent="0.25">
      <c r="A40" s="122" t="s">
        <v>171</v>
      </c>
      <c r="B40" s="122" t="s">
        <v>251</v>
      </c>
      <c r="C40" s="122" t="s">
        <v>354</v>
      </c>
      <c r="D40" s="10" t="s">
        <v>197</v>
      </c>
      <c r="E40" s="138">
        <f>E41+E42+E43+E44+E45</f>
        <v>283548.2</v>
      </c>
      <c r="F40" s="138">
        <f>F41+F42+F43+F44+F45</f>
        <v>72075.799999999988</v>
      </c>
      <c r="G40" s="138">
        <f>G41+G42+G43+G44+G45</f>
        <v>71355.500000000015</v>
      </c>
      <c r="H40" s="138">
        <f t="shared" ref="H40:I40" si="28">H41+H42+H43+H44+H45</f>
        <v>68761.39999999998</v>
      </c>
      <c r="I40" s="138">
        <f t="shared" si="28"/>
        <v>71355.500000000015</v>
      </c>
      <c r="J40" s="41" t="s">
        <v>36</v>
      </c>
      <c r="K40" s="10" t="s">
        <v>37</v>
      </c>
      <c r="L40" s="10">
        <v>18</v>
      </c>
      <c r="M40" s="10">
        <v>15</v>
      </c>
      <c r="N40" s="10">
        <v>15</v>
      </c>
      <c r="O40" s="10">
        <v>15</v>
      </c>
      <c r="P40" s="10">
        <v>15</v>
      </c>
      <c r="Q40" s="11"/>
    </row>
    <row r="41" spans="1:17" ht="69.75" customHeight="1" x14ac:dyDescent="0.25">
      <c r="A41" s="122" t="s">
        <v>172</v>
      </c>
      <c r="B41" s="122" t="s">
        <v>251</v>
      </c>
      <c r="C41" s="122" t="s">
        <v>354</v>
      </c>
      <c r="D41" s="10" t="s">
        <v>197</v>
      </c>
      <c r="E41" s="136">
        <f t="shared" ref="E41:E42" si="29">F41+G41+H41+I41</f>
        <v>273067.8</v>
      </c>
      <c r="F41" s="138">
        <f>68103.9+408.8</f>
        <v>68512.7</v>
      </c>
      <c r="G41" s="138">
        <f>68467.1</f>
        <v>68467.100000000006</v>
      </c>
      <c r="H41" s="138">
        <v>67620.899999999994</v>
      </c>
      <c r="I41" s="138">
        <v>68467.100000000006</v>
      </c>
      <c r="J41" s="16" t="s">
        <v>38</v>
      </c>
      <c r="K41" s="122" t="s">
        <v>37</v>
      </c>
      <c r="L41" s="122">
        <v>18</v>
      </c>
      <c r="M41" s="122">
        <v>15</v>
      </c>
      <c r="N41" s="10">
        <v>15</v>
      </c>
      <c r="O41" s="10">
        <v>15</v>
      </c>
      <c r="P41" s="10">
        <v>15</v>
      </c>
      <c r="Q41" s="11"/>
    </row>
    <row r="42" spans="1:17" ht="84.75" customHeight="1" x14ac:dyDescent="0.25">
      <c r="A42" s="10" t="s">
        <v>39</v>
      </c>
      <c r="B42" s="122" t="s">
        <v>251</v>
      </c>
      <c r="C42" s="10" t="s">
        <v>354</v>
      </c>
      <c r="D42" s="10" t="s">
        <v>197</v>
      </c>
      <c r="E42" s="136">
        <f t="shared" si="29"/>
        <v>1905.4</v>
      </c>
      <c r="F42" s="138">
        <f>803.4+51</f>
        <v>854.4</v>
      </c>
      <c r="G42" s="138">
        <v>438.3</v>
      </c>
      <c r="H42" s="138">
        <v>174.4</v>
      </c>
      <c r="I42" s="138">
        <v>438.3</v>
      </c>
      <c r="J42" s="41" t="s">
        <v>40</v>
      </c>
      <c r="K42" s="10" t="s">
        <v>25</v>
      </c>
      <c r="L42" s="10">
        <v>18</v>
      </c>
      <c r="M42" s="10">
        <v>15</v>
      </c>
      <c r="N42" s="10">
        <v>15</v>
      </c>
      <c r="O42" s="10">
        <v>15</v>
      </c>
      <c r="P42" s="10">
        <v>15</v>
      </c>
      <c r="Q42" s="17"/>
    </row>
    <row r="43" spans="1:17" ht="86.25" customHeight="1" x14ac:dyDescent="0.25">
      <c r="A43" s="10" t="s">
        <v>41</v>
      </c>
      <c r="B43" s="122" t="s">
        <v>251</v>
      </c>
      <c r="C43" s="10" t="s">
        <v>354</v>
      </c>
      <c r="D43" s="10" t="s">
        <v>197</v>
      </c>
      <c r="E43" s="136">
        <f t="shared" ref="E43:E45" si="30">F43+G43+H43+I43</f>
        <v>2025.6</v>
      </c>
      <c r="F43" s="138">
        <v>863.5</v>
      </c>
      <c r="G43" s="138">
        <v>484.6</v>
      </c>
      <c r="H43" s="138">
        <v>192.9</v>
      </c>
      <c r="I43" s="138">
        <v>484.6</v>
      </c>
      <c r="J43" s="39" t="s">
        <v>42</v>
      </c>
      <c r="K43" s="10" t="s">
        <v>25</v>
      </c>
      <c r="L43" s="10">
        <v>0</v>
      </c>
      <c r="M43" s="10">
        <v>15</v>
      </c>
      <c r="N43" s="10">
        <v>15</v>
      </c>
      <c r="O43" s="10">
        <v>15</v>
      </c>
      <c r="P43" s="10">
        <v>15</v>
      </c>
      <c r="Q43" s="17"/>
    </row>
    <row r="44" spans="1:17" ht="94.7" customHeight="1" x14ac:dyDescent="0.25">
      <c r="A44" s="10" t="s">
        <v>43</v>
      </c>
      <c r="B44" s="122" t="s">
        <v>251</v>
      </c>
      <c r="C44" s="10" t="s">
        <v>354</v>
      </c>
      <c r="D44" s="10" t="s">
        <v>197</v>
      </c>
      <c r="E44" s="136">
        <f t="shared" si="30"/>
        <v>2791.5</v>
      </c>
      <c r="F44" s="138">
        <v>1029</v>
      </c>
      <c r="G44" s="138">
        <v>735</v>
      </c>
      <c r="H44" s="138">
        <v>292.5</v>
      </c>
      <c r="I44" s="138">
        <v>735</v>
      </c>
      <c r="J44" s="41" t="s">
        <v>44</v>
      </c>
      <c r="K44" s="10" t="s">
        <v>25</v>
      </c>
      <c r="L44" s="10">
        <v>0</v>
      </c>
      <c r="M44" s="10">
        <v>15</v>
      </c>
      <c r="N44" s="10">
        <v>15</v>
      </c>
      <c r="O44" s="10">
        <v>15</v>
      </c>
      <c r="P44" s="10">
        <v>15</v>
      </c>
      <c r="Q44" s="17"/>
    </row>
    <row r="45" spans="1:17" ht="144.75" customHeight="1" x14ac:dyDescent="0.25">
      <c r="A45" s="10" t="s">
        <v>252</v>
      </c>
      <c r="B45" s="122" t="s">
        <v>251</v>
      </c>
      <c r="C45" s="10" t="s">
        <v>354</v>
      </c>
      <c r="D45" s="10" t="s">
        <v>35</v>
      </c>
      <c r="E45" s="136">
        <f t="shared" si="30"/>
        <v>3757.9</v>
      </c>
      <c r="F45" s="138">
        <f>1225-408.8</f>
        <v>816.2</v>
      </c>
      <c r="G45" s="138">
        <v>1230.5</v>
      </c>
      <c r="H45" s="138">
        <v>480.7</v>
      </c>
      <c r="I45" s="138">
        <v>1230.5</v>
      </c>
      <c r="J45" s="41" t="s">
        <v>253</v>
      </c>
      <c r="K45" s="10" t="s">
        <v>25</v>
      </c>
      <c r="L45" s="10">
        <v>0</v>
      </c>
      <c r="M45" s="10">
        <v>15</v>
      </c>
      <c r="N45" s="10">
        <v>15</v>
      </c>
      <c r="O45" s="10">
        <v>15</v>
      </c>
      <c r="P45" s="10">
        <v>15</v>
      </c>
      <c r="Q45" s="17"/>
    </row>
    <row r="46" spans="1:17" ht="15" customHeight="1" x14ac:dyDescent="0.25">
      <c r="A46" s="139" t="s">
        <v>188</v>
      </c>
      <c r="B46" s="139" t="s">
        <v>221</v>
      </c>
      <c r="C46" s="139" t="s">
        <v>355</v>
      </c>
      <c r="D46" s="10" t="s">
        <v>16</v>
      </c>
      <c r="E46" s="136">
        <f>E47+E48</f>
        <v>2455.6</v>
      </c>
      <c r="F46" s="136">
        <f t="shared" ref="F46:I46" si="31">F47+F48</f>
        <v>1955.6</v>
      </c>
      <c r="G46" s="136">
        <f t="shared" si="31"/>
        <v>500</v>
      </c>
      <c r="H46" s="136">
        <f t="shared" si="31"/>
        <v>0</v>
      </c>
      <c r="I46" s="136">
        <f t="shared" si="31"/>
        <v>0</v>
      </c>
      <c r="J46" s="142" t="s">
        <v>45</v>
      </c>
      <c r="K46" s="122"/>
      <c r="L46" s="122"/>
      <c r="M46" s="122"/>
      <c r="N46" s="122"/>
      <c r="O46" s="122"/>
      <c r="P46" s="122"/>
      <c r="Q46" s="11"/>
    </row>
    <row r="47" spans="1:17" ht="44.45" customHeight="1" x14ac:dyDescent="0.25">
      <c r="A47" s="140"/>
      <c r="B47" s="140"/>
      <c r="C47" s="140"/>
      <c r="D47" s="10" t="s">
        <v>197</v>
      </c>
      <c r="E47" s="136">
        <f t="shared" ref="E47:E49" si="32">F47+G47+H47+I47</f>
        <v>2455.6</v>
      </c>
      <c r="F47" s="138">
        <f>F49+F50+F51+F52+F53+F54+F55</f>
        <v>1955.6</v>
      </c>
      <c r="G47" s="138">
        <f t="shared" ref="G47:I47" si="33">G49+G50+G51+G52+G53+G54+G55</f>
        <v>500</v>
      </c>
      <c r="H47" s="138">
        <f t="shared" si="33"/>
        <v>0</v>
      </c>
      <c r="I47" s="138">
        <f t="shared" si="33"/>
        <v>0</v>
      </c>
      <c r="J47" s="143"/>
      <c r="K47" s="123"/>
      <c r="L47" s="123"/>
      <c r="M47" s="123"/>
      <c r="N47" s="123"/>
      <c r="O47" s="123"/>
      <c r="P47" s="123"/>
      <c r="Q47" s="11"/>
    </row>
    <row r="48" spans="1:17" ht="59.25" customHeight="1" x14ac:dyDescent="0.25">
      <c r="A48" s="141"/>
      <c r="B48" s="141"/>
      <c r="C48" s="141"/>
      <c r="D48" s="10" t="s">
        <v>13</v>
      </c>
      <c r="E48" s="136">
        <f t="shared" si="32"/>
        <v>0</v>
      </c>
      <c r="F48" s="138">
        <v>0</v>
      </c>
      <c r="G48" s="138">
        <v>0</v>
      </c>
      <c r="H48" s="138">
        <v>0</v>
      </c>
      <c r="I48" s="138">
        <v>0</v>
      </c>
      <c r="J48" s="145"/>
      <c r="K48" s="124" t="s">
        <v>18</v>
      </c>
      <c r="L48" s="124">
        <v>100</v>
      </c>
      <c r="M48" s="124">
        <v>100</v>
      </c>
      <c r="N48" s="124">
        <v>100</v>
      </c>
      <c r="O48" s="124">
        <v>0</v>
      </c>
      <c r="P48" s="124">
        <v>0</v>
      </c>
      <c r="Q48" s="11"/>
    </row>
    <row r="49" spans="1:17" ht="101.25" customHeight="1" x14ac:dyDescent="0.25">
      <c r="A49" s="10" t="s">
        <v>46</v>
      </c>
      <c r="B49" s="122" t="s">
        <v>251</v>
      </c>
      <c r="C49" s="10" t="s">
        <v>354</v>
      </c>
      <c r="D49" s="10" t="s">
        <v>197</v>
      </c>
      <c r="E49" s="136">
        <f t="shared" si="32"/>
        <v>500</v>
      </c>
      <c r="F49" s="138">
        <v>0</v>
      </c>
      <c r="G49" s="138">
        <v>500</v>
      </c>
      <c r="H49" s="138">
        <v>0</v>
      </c>
      <c r="I49" s="138">
        <v>0</v>
      </c>
      <c r="J49" s="41" t="s">
        <v>47</v>
      </c>
      <c r="K49" s="10" t="s">
        <v>37</v>
      </c>
      <c r="L49" s="10">
        <v>1</v>
      </c>
      <c r="M49" s="10">
        <v>0</v>
      </c>
      <c r="N49" s="10">
        <v>2</v>
      </c>
      <c r="O49" s="10">
        <v>0</v>
      </c>
      <c r="P49" s="10">
        <v>0</v>
      </c>
      <c r="Q49" s="11"/>
    </row>
    <row r="50" spans="1:17" ht="78" customHeight="1" x14ac:dyDescent="0.25">
      <c r="A50" s="10" t="s">
        <v>255</v>
      </c>
      <c r="B50" s="122" t="s">
        <v>251</v>
      </c>
      <c r="C50" s="122" t="s">
        <v>354</v>
      </c>
      <c r="D50" s="10" t="s">
        <v>197</v>
      </c>
      <c r="E50" s="136">
        <f t="shared" ref="E50" si="34">F50+G50+H50+I50</f>
        <v>11.5</v>
      </c>
      <c r="F50" s="138">
        <v>11.5</v>
      </c>
      <c r="G50" s="138">
        <v>0</v>
      </c>
      <c r="H50" s="138">
        <v>0</v>
      </c>
      <c r="I50" s="138">
        <v>0</v>
      </c>
      <c r="J50" s="41" t="s">
        <v>49</v>
      </c>
      <c r="K50" s="10" t="s">
        <v>37</v>
      </c>
      <c r="L50" s="122"/>
      <c r="M50" s="122">
        <v>1</v>
      </c>
      <c r="N50" s="122">
        <v>0</v>
      </c>
      <c r="O50" s="122">
        <v>0</v>
      </c>
      <c r="P50" s="122">
        <v>0</v>
      </c>
      <c r="Q50" s="11"/>
    </row>
    <row r="51" spans="1:17" ht="94.5" customHeight="1" x14ac:dyDescent="0.25">
      <c r="A51" s="10" t="s">
        <v>260</v>
      </c>
      <c r="B51" s="122" t="s">
        <v>251</v>
      </c>
      <c r="C51" s="122" t="s">
        <v>354</v>
      </c>
      <c r="D51" s="10" t="s">
        <v>197</v>
      </c>
      <c r="E51" s="136">
        <f t="shared" ref="E51" si="35">F51+G51+H51+I51</f>
        <v>957.8</v>
      </c>
      <c r="F51" s="138">
        <f>310+647.8</f>
        <v>957.8</v>
      </c>
      <c r="G51" s="138">
        <v>0</v>
      </c>
      <c r="H51" s="138">
        <v>0</v>
      </c>
      <c r="I51" s="138">
        <v>0</v>
      </c>
      <c r="J51" s="41" t="s">
        <v>222</v>
      </c>
      <c r="K51" s="10" t="s">
        <v>37</v>
      </c>
      <c r="L51" s="122"/>
      <c r="M51" s="122">
        <v>1</v>
      </c>
      <c r="N51" s="122">
        <v>0</v>
      </c>
      <c r="O51" s="122">
        <v>0</v>
      </c>
      <c r="P51" s="122">
        <v>0</v>
      </c>
      <c r="Q51" s="11"/>
    </row>
    <row r="52" spans="1:17" ht="79.5" customHeight="1" x14ac:dyDescent="0.25">
      <c r="A52" s="10" t="s">
        <v>256</v>
      </c>
      <c r="B52" s="122" t="s">
        <v>251</v>
      </c>
      <c r="C52" s="122" t="s">
        <v>354</v>
      </c>
      <c r="D52" s="10" t="s">
        <v>197</v>
      </c>
      <c r="E52" s="136">
        <f t="shared" ref="E52:E53" si="36">F52+G52+H52+I52</f>
        <v>60</v>
      </c>
      <c r="F52" s="138">
        <v>60</v>
      </c>
      <c r="G52" s="138">
        <v>0</v>
      </c>
      <c r="H52" s="138">
        <v>0</v>
      </c>
      <c r="I52" s="138"/>
      <c r="J52" s="41" t="s">
        <v>223</v>
      </c>
      <c r="K52" s="10" t="s">
        <v>37</v>
      </c>
      <c r="L52" s="122"/>
      <c r="M52" s="122">
        <v>1</v>
      </c>
      <c r="N52" s="122">
        <v>0</v>
      </c>
      <c r="O52" s="122">
        <v>0</v>
      </c>
      <c r="P52" s="122">
        <v>0</v>
      </c>
      <c r="Q52" s="11"/>
    </row>
    <row r="53" spans="1:17" ht="77.25" customHeight="1" x14ac:dyDescent="0.25">
      <c r="A53" s="10" t="s">
        <v>257</v>
      </c>
      <c r="B53" s="122" t="s">
        <v>251</v>
      </c>
      <c r="C53" s="122" t="s">
        <v>354</v>
      </c>
      <c r="D53" s="10" t="s">
        <v>197</v>
      </c>
      <c r="E53" s="136">
        <f t="shared" si="36"/>
        <v>77.3</v>
      </c>
      <c r="F53" s="138">
        <v>77.3</v>
      </c>
      <c r="G53" s="138">
        <v>0</v>
      </c>
      <c r="H53" s="138">
        <v>0</v>
      </c>
      <c r="I53" s="138"/>
      <c r="J53" s="41" t="s">
        <v>224</v>
      </c>
      <c r="K53" s="10" t="s">
        <v>37</v>
      </c>
      <c r="L53" s="122"/>
      <c r="M53" s="122">
        <v>1</v>
      </c>
      <c r="N53" s="122">
        <v>0</v>
      </c>
      <c r="O53" s="122">
        <v>0</v>
      </c>
      <c r="P53" s="122">
        <v>0</v>
      </c>
      <c r="Q53" s="11"/>
    </row>
    <row r="54" spans="1:17" ht="111.75" customHeight="1" x14ac:dyDescent="0.25">
      <c r="A54" s="10" t="s">
        <v>258</v>
      </c>
      <c r="B54" s="122" t="s">
        <v>251</v>
      </c>
      <c r="C54" s="122" t="s">
        <v>354</v>
      </c>
      <c r="D54" s="10" t="s">
        <v>197</v>
      </c>
      <c r="E54" s="136">
        <f t="shared" ref="E54" si="37">F54+G54+H54+I54</f>
        <v>12.3</v>
      </c>
      <c r="F54" s="138">
        <v>12.3</v>
      </c>
      <c r="G54" s="138">
        <v>0</v>
      </c>
      <c r="H54" s="138">
        <v>0</v>
      </c>
      <c r="I54" s="138"/>
      <c r="J54" s="41" t="s">
        <v>225</v>
      </c>
      <c r="K54" s="10" t="s">
        <v>37</v>
      </c>
      <c r="L54" s="122"/>
      <c r="M54" s="122">
        <v>1</v>
      </c>
      <c r="N54" s="122">
        <v>0</v>
      </c>
      <c r="O54" s="122">
        <v>0</v>
      </c>
      <c r="P54" s="122">
        <v>0</v>
      </c>
      <c r="Q54" s="11"/>
    </row>
    <row r="55" spans="1:17" ht="84.75" customHeight="1" x14ac:dyDescent="0.25">
      <c r="A55" s="10" t="s">
        <v>259</v>
      </c>
      <c r="B55" s="122" t="s">
        <v>251</v>
      </c>
      <c r="C55" s="122" t="s">
        <v>354</v>
      </c>
      <c r="D55" s="10" t="s">
        <v>197</v>
      </c>
      <c r="E55" s="136">
        <f t="shared" ref="E55" si="38">F55+G55+H55+I55</f>
        <v>836.7</v>
      </c>
      <c r="F55" s="138">
        <v>836.7</v>
      </c>
      <c r="G55" s="138">
        <v>0</v>
      </c>
      <c r="H55" s="138">
        <v>0</v>
      </c>
      <c r="I55" s="138"/>
      <c r="J55" s="41" t="s">
        <v>236</v>
      </c>
      <c r="K55" s="10" t="s">
        <v>37</v>
      </c>
      <c r="L55" s="122"/>
      <c r="M55" s="122">
        <v>1</v>
      </c>
      <c r="N55" s="122">
        <v>1</v>
      </c>
      <c r="O55" s="122">
        <v>0</v>
      </c>
      <c r="P55" s="122">
        <v>0</v>
      </c>
      <c r="Q55" s="11"/>
    </row>
    <row r="56" spans="1:17" ht="15" customHeight="1" x14ac:dyDescent="0.25">
      <c r="A56" s="139" t="s">
        <v>173</v>
      </c>
      <c r="B56" s="139" t="s">
        <v>221</v>
      </c>
      <c r="C56" s="139" t="s">
        <v>51</v>
      </c>
      <c r="D56" s="139" t="s">
        <v>197</v>
      </c>
      <c r="E56" s="162">
        <v>0</v>
      </c>
      <c r="F56" s="154">
        <f>F58+F59</f>
        <v>0</v>
      </c>
      <c r="G56" s="154">
        <f t="shared" ref="G56:I56" si="39">G58+G59</f>
        <v>0</v>
      </c>
      <c r="H56" s="154">
        <f t="shared" si="39"/>
        <v>0</v>
      </c>
      <c r="I56" s="154">
        <f t="shared" si="39"/>
        <v>0</v>
      </c>
      <c r="J56" s="142" t="s">
        <v>52</v>
      </c>
      <c r="K56" s="139" t="s">
        <v>18</v>
      </c>
      <c r="L56" s="122"/>
      <c r="M56" s="139">
        <v>0</v>
      </c>
      <c r="N56" s="139">
        <v>0</v>
      </c>
      <c r="O56" s="139">
        <v>0</v>
      </c>
      <c r="P56" s="139">
        <v>0</v>
      </c>
      <c r="Q56" s="11"/>
    </row>
    <row r="57" spans="1:17" ht="141" customHeight="1" x14ac:dyDescent="0.25">
      <c r="A57" s="141"/>
      <c r="B57" s="141"/>
      <c r="C57" s="141"/>
      <c r="D57" s="141"/>
      <c r="E57" s="162"/>
      <c r="F57" s="141"/>
      <c r="G57" s="141"/>
      <c r="H57" s="141"/>
      <c r="I57" s="141"/>
      <c r="J57" s="155"/>
      <c r="K57" s="141"/>
      <c r="L57" s="122">
        <v>0</v>
      </c>
      <c r="M57" s="141"/>
      <c r="N57" s="141"/>
      <c r="O57" s="141"/>
      <c r="P57" s="141"/>
      <c r="Q57" s="11"/>
    </row>
    <row r="58" spans="1:17" ht="102.2" customHeight="1" x14ac:dyDescent="0.25">
      <c r="A58" s="10" t="s">
        <v>174</v>
      </c>
      <c r="B58" s="122" t="s">
        <v>221</v>
      </c>
      <c r="C58" s="10" t="s">
        <v>11</v>
      </c>
      <c r="D58" s="10" t="s">
        <v>197</v>
      </c>
      <c r="E58" s="136">
        <f t="shared" ref="E58" si="40">F58+G58+H58+I58</f>
        <v>0</v>
      </c>
      <c r="F58" s="138">
        <v>0</v>
      </c>
      <c r="G58" s="138">
        <v>0</v>
      </c>
      <c r="H58" s="138">
        <v>0</v>
      </c>
      <c r="I58" s="138">
        <v>0</v>
      </c>
      <c r="J58" s="41" t="s">
        <v>53</v>
      </c>
      <c r="K58" s="10" t="s">
        <v>37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1"/>
    </row>
    <row r="59" spans="1:17" ht="99.75" customHeight="1" x14ac:dyDescent="0.25">
      <c r="A59" s="10" t="s">
        <v>54</v>
      </c>
      <c r="B59" s="122" t="s">
        <v>221</v>
      </c>
      <c r="C59" s="122" t="s">
        <v>11</v>
      </c>
      <c r="D59" s="10" t="s">
        <v>197</v>
      </c>
      <c r="E59" s="136">
        <f t="shared" ref="E59" si="41">F59+G59+H59+I59</f>
        <v>0</v>
      </c>
      <c r="F59" s="138">
        <v>0</v>
      </c>
      <c r="G59" s="138">
        <v>0</v>
      </c>
      <c r="H59" s="138">
        <v>0</v>
      </c>
      <c r="I59" s="138">
        <v>0</v>
      </c>
      <c r="J59" s="41" t="s">
        <v>55</v>
      </c>
      <c r="K59" s="10" t="s">
        <v>37</v>
      </c>
      <c r="L59" s="122">
        <v>0</v>
      </c>
      <c r="M59" s="122">
        <v>0</v>
      </c>
      <c r="N59" s="122">
        <v>0</v>
      </c>
      <c r="O59" s="122">
        <v>0</v>
      </c>
      <c r="P59" s="122">
        <v>0</v>
      </c>
      <c r="Q59" s="11"/>
    </row>
    <row r="60" spans="1:17" s="14" customFormat="1" ht="14.25" customHeight="1" x14ac:dyDescent="0.2">
      <c r="A60" s="139" t="s">
        <v>261</v>
      </c>
      <c r="B60" s="139" t="s">
        <v>251</v>
      </c>
      <c r="C60" s="139" t="s">
        <v>354</v>
      </c>
      <c r="D60" s="10" t="s">
        <v>16</v>
      </c>
      <c r="E60" s="138">
        <f>E61+E62+E63</f>
        <v>2835589.5</v>
      </c>
      <c r="F60" s="138">
        <f t="shared" ref="F60:I60" si="42">F61+F62+F63</f>
        <v>859941.39999999991</v>
      </c>
      <c r="G60" s="138">
        <f t="shared" si="42"/>
        <v>658468.19999999995</v>
      </c>
      <c r="H60" s="138">
        <f t="shared" si="42"/>
        <v>656532.6</v>
      </c>
      <c r="I60" s="138">
        <f t="shared" si="42"/>
        <v>660647.29999999993</v>
      </c>
      <c r="J60" s="125"/>
      <c r="K60" s="139"/>
      <c r="L60" s="139"/>
      <c r="M60" s="148"/>
      <c r="N60" s="148"/>
      <c r="O60" s="148"/>
      <c r="P60" s="148"/>
      <c r="Q60" s="18"/>
    </row>
    <row r="61" spans="1:17" ht="44.45" customHeight="1" x14ac:dyDescent="0.25">
      <c r="A61" s="140"/>
      <c r="B61" s="140"/>
      <c r="C61" s="140"/>
      <c r="D61" s="10" t="s">
        <v>230</v>
      </c>
      <c r="E61" s="136">
        <f t="shared" ref="E61" si="43">F61+G61+H61+I61</f>
        <v>617294.69999999995</v>
      </c>
      <c r="F61" s="136">
        <f t="shared" ref="F61" si="44">F65</f>
        <v>174547.50000000003</v>
      </c>
      <c r="G61" s="136">
        <f t="shared" ref="G61:I61" si="45">G65</f>
        <v>149345.79999999999</v>
      </c>
      <c r="H61" s="136">
        <f t="shared" si="45"/>
        <v>144948.99999999997</v>
      </c>
      <c r="I61" s="136">
        <f t="shared" si="45"/>
        <v>148452.39999999997</v>
      </c>
      <c r="J61" s="126"/>
      <c r="K61" s="152"/>
      <c r="L61" s="152"/>
      <c r="M61" s="149"/>
      <c r="N61" s="149"/>
      <c r="O61" s="149"/>
      <c r="P61" s="149"/>
      <c r="Q61" s="15"/>
    </row>
    <row r="62" spans="1:17" ht="25.5" x14ac:dyDescent="0.25">
      <c r="A62" s="140"/>
      <c r="B62" s="140"/>
      <c r="C62" s="140"/>
      <c r="D62" s="10" t="s">
        <v>381</v>
      </c>
      <c r="E62" s="136">
        <f t="shared" ref="E62:E63" si="46">F62+G62+H62+I62</f>
        <v>2028612</v>
      </c>
      <c r="F62" s="136">
        <f>F66</f>
        <v>601712.29999999993</v>
      </c>
      <c r="G62" s="136">
        <f t="shared" ref="G62:I62" si="47">G66</f>
        <v>469156.2</v>
      </c>
      <c r="H62" s="136">
        <f t="shared" si="47"/>
        <v>477697.19999999995</v>
      </c>
      <c r="I62" s="136">
        <f t="shared" si="47"/>
        <v>480046.3</v>
      </c>
      <c r="J62" s="131"/>
      <c r="K62" s="161"/>
      <c r="L62" s="161"/>
      <c r="M62" s="150"/>
      <c r="N62" s="150"/>
      <c r="O62" s="150"/>
      <c r="P62" s="150"/>
      <c r="Q62" s="15"/>
    </row>
    <row r="63" spans="1:17" ht="36" customHeight="1" x14ac:dyDescent="0.25">
      <c r="A63" s="140"/>
      <c r="B63" s="140"/>
      <c r="C63" s="140"/>
      <c r="D63" s="10" t="s">
        <v>382</v>
      </c>
      <c r="E63" s="136">
        <f t="shared" si="46"/>
        <v>189682.80000000002</v>
      </c>
      <c r="F63" s="136">
        <f>F67</f>
        <v>83681.600000000006</v>
      </c>
      <c r="G63" s="136">
        <f t="shared" ref="G63:I63" si="48">G67</f>
        <v>39966.199999999997</v>
      </c>
      <c r="H63" s="136">
        <f t="shared" si="48"/>
        <v>33886.400000000001</v>
      </c>
      <c r="I63" s="136">
        <f t="shared" si="48"/>
        <v>32148.6</v>
      </c>
      <c r="J63" s="126"/>
      <c r="K63" s="133"/>
      <c r="L63" s="133"/>
      <c r="M63" s="130"/>
      <c r="N63" s="130"/>
      <c r="O63" s="130"/>
      <c r="P63" s="130"/>
      <c r="Q63" s="15"/>
    </row>
    <row r="64" spans="1:17" ht="15" customHeight="1" x14ac:dyDescent="0.25">
      <c r="A64" s="151" t="s">
        <v>200</v>
      </c>
      <c r="B64" s="139" t="s">
        <v>251</v>
      </c>
      <c r="C64" s="139" t="s">
        <v>354</v>
      </c>
      <c r="D64" s="10" t="s">
        <v>16</v>
      </c>
      <c r="E64" s="136">
        <f>E65+E66+E67</f>
        <v>2835589.5</v>
      </c>
      <c r="F64" s="136">
        <f t="shared" ref="F64:I64" si="49">F65+F66+F67</f>
        <v>859941.39999999991</v>
      </c>
      <c r="G64" s="136">
        <f t="shared" si="49"/>
        <v>658468.19999999995</v>
      </c>
      <c r="H64" s="136">
        <f t="shared" si="49"/>
        <v>656532.6</v>
      </c>
      <c r="I64" s="136">
        <f t="shared" si="49"/>
        <v>660647.29999999993</v>
      </c>
      <c r="J64" s="142" t="s">
        <v>56</v>
      </c>
      <c r="K64" s="148" t="s">
        <v>18</v>
      </c>
      <c r="L64" s="148">
        <v>100</v>
      </c>
      <c r="M64" s="148">
        <v>100</v>
      </c>
      <c r="N64" s="148">
        <v>100</v>
      </c>
      <c r="O64" s="148">
        <v>100</v>
      </c>
      <c r="P64" s="148">
        <v>100</v>
      </c>
      <c r="Q64" s="15"/>
    </row>
    <row r="65" spans="1:17" ht="44.45" customHeight="1" x14ac:dyDescent="0.25">
      <c r="A65" s="163"/>
      <c r="B65" s="140"/>
      <c r="C65" s="140"/>
      <c r="D65" s="10" t="s">
        <v>231</v>
      </c>
      <c r="E65" s="136">
        <f t="shared" ref="E65" si="50">F65+G65+H65+I65</f>
        <v>617294.69999999995</v>
      </c>
      <c r="F65" s="136">
        <f>F69+F81+F92+F188+F194+F210+F217+F224+F228</f>
        <v>174547.50000000003</v>
      </c>
      <c r="G65" s="136">
        <f>G69+G81+G92+G188+G194+G210+G217+G224+G228</f>
        <v>149345.79999999999</v>
      </c>
      <c r="H65" s="136">
        <f>H69+H81+H92+H188+H194+H210+H217+H224+H228</f>
        <v>144948.99999999997</v>
      </c>
      <c r="I65" s="136">
        <f>I69+I81+I92+I188+I194+I210+I217+I224+I228</f>
        <v>148452.39999999997</v>
      </c>
      <c r="J65" s="147"/>
      <c r="K65" s="149"/>
      <c r="L65" s="149"/>
      <c r="M65" s="149"/>
      <c r="N65" s="149"/>
      <c r="O65" s="149"/>
      <c r="P65" s="149"/>
      <c r="Q65" s="15"/>
    </row>
    <row r="66" spans="1:17" ht="45" customHeight="1" x14ac:dyDescent="0.25">
      <c r="A66" s="163"/>
      <c r="B66" s="140"/>
      <c r="C66" s="140"/>
      <c r="D66" s="10" t="s">
        <v>246</v>
      </c>
      <c r="E66" s="136">
        <f t="shared" ref="E66:E67" si="51">F66+G66+H66+I66</f>
        <v>2028612</v>
      </c>
      <c r="F66" s="136">
        <f>F70+F82+F93+F189+F195+F211+F221</f>
        <v>601712.29999999993</v>
      </c>
      <c r="G66" s="136">
        <f>G70+G82+G93+G189+G195+G211</f>
        <v>469156.2</v>
      </c>
      <c r="H66" s="136">
        <f>H70+H82+H93+H189+H195+H211</f>
        <v>477697.19999999995</v>
      </c>
      <c r="I66" s="136">
        <f>I70+I82+I93+I189+I195+I211</f>
        <v>480046.3</v>
      </c>
      <c r="J66" s="147"/>
      <c r="K66" s="149"/>
      <c r="L66" s="150"/>
      <c r="M66" s="149"/>
      <c r="N66" s="149"/>
      <c r="O66" s="149"/>
      <c r="P66" s="149"/>
      <c r="Q66" s="15"/>
    </row>
    <row r="67" spans="1:17" ht="26.45" customHeight="1" x14ac:dyDescent="0.25">
      <c r="A67" s="163"/>
      <c r="B67" s="140"/>
      <c r="C67" s="140"/>
      <c r="D67" s="10" t="s">
        <v>14</v>
      </c>
      <c r="E67" s="136">
        <f t="shared" si="51"/>
        <v>189682.80000000002</v>
      </c>
      <c r="F67" s="136">
        <f>F83+F200+F212+F111+F222</f>
        <v>83681.600000000006</v>
      </c>
      <c r="G67" s="136">
        <f>G83+G200+G212+G111+G222</f>
        <v>39966.199999999997</v>
      </c>
      <c r="H67" s="136">
        <f>H83+H200+H212+H111+H222</f>
        <v>33886.400000000001</v>
      </c>
      <c r="I67" s="136">
        <f>I83+I200+I212+I111+I222</f>
        <v>32148.6</v>
      </c>
      <c r="J67" s="143"/>
      <c r="K67" s="152"/>
      <c r="L67" s="130"/>
      <c r="M67" s="152"/>
      <c r="N67" s="152"/>
      <c r="O67" s="152"/>
      <c r="P67" s="152"/>
      <c r="Q67" s="15"/>
    </row>
    <row r="68" spans="1:17" ht="15" customHeight="1" x14ac:dyDescent="0.25">
      <c r="A68" s="139" t="s">
        <v>190</v>
      </c>
      <c r="B68" s="139" t="s">
        <v>251</v>
      </c>
      <c r="C68" s="139" t="s">
        <v>354</v>
      </c>
      <c r="D68" s="10" t="s">
        <v>16</v>
      </c>
      <c r="E68" s="136">
        <f t="shared" ref="E68" si="52">E69+E70</f>
        <v>2312055.8000000003</v>
      </c>
      <c r="F68" s="136">
        <f t="shared" ref="F68:I68" si="53">F69+F70</f>
        <v>668638.80000000005</v>
      </c>
      <c r="G68" s="136">
        <f t="shared" si="53"/>
        <v>541623.6</v>
      </c>
      <c r="H68" s="136">
        <f t="shared" si="53"/>
        <v>549839.5</v>
      </c>
      <c r="I68" s="136">
        <f t="shared" si="53"/>
        <v>551953.9</v>
      </c>
      <c r="J68" s="142" t="s">
        <v>57</v>
      </c>
      <c r="K68" s="139" t="s">
        <v>18</v>
      </c>
      <c r="L68" s="139">
        <v>100</v>
      </c>
      <c r="M68" s="139">
        <v>100</v>
      </c>
      <c r="N68" s="139">
        <v>100</v>
      </c>
      <c r="O68" s="139">
        <v>100</v>
      </c>
      <c r="P68" s="139">
        <v>100</v>
      </c>
      <c r="Q68" s="15"/>
    </row>
    <row r="69" spans="1:17" ht="42.75" customHeight="1" x14ac:dyDescent="0.25">
      <c r="A69" s="140"/>
      <c r="B69" s="140"/>
      <c r="C69" s="140"/>
      <c r="D69" s="10" t="s">
        <v>231</v>
      </c>
      <c r="E69" s="136">
        <f t="shared" ref="E69:E70" si="54">F69+G69+H69+I69</f>
        <v>298091.59999999998</v>
      </c>
      <c r="F69" s="136">
        <f>F72+F75+F78</f>
        <v>70184.899999999994</v>
      </c>
      <c r="G69" s="136">
        <f>G72+G75+G78</f>
        <v>75968.899999999994</v>
      </c>
      <c r="H69" s="136">
        <f>H72+H75+H78</f>
        <v>75968.899999999994</v>
      </c>
      <c r="I69" s="136">
        <f>I72+I75+I78</f>
        <v>75968.899999999994</v>
      </c>
      <c r="J69" s="147"/>
      <c r="K69" s="152"/>
      <c r="L69" s="152"/>
      <c r="M69" s="152"/>
      <c r="N69" s="152"/>
      <c r="O69" s="152"/>
      <c r="P69" s="152"/>
      <c r="Q69" s="11"/>
    </row>
    <row r="70" spans="1:17" ht="45" customHeight="1" x14ac:dyDescent="0.25">
      <c r="A70" s="140"/>
      <c r="B70" s="140"/>
      <c r="C70" s="140"/>
      <c r="D70" s="10" t="s">
        <v>61</v>
      </c>
      <c r="E70" s="136">
        <f t="shared" si="54"/>
        <v>2013964.2000000002</v>
      </c>
      <c r="F70" s="136">
        <f>F73+F76+F79</f>
        <v>598453.9</v>
      </c>
      <c r="G70" s="136">
        <f t="shared" ref="G70:I70" si="55">G73+G76+G79</f>
        <v>465654.7</v>
      </c>
      <c r="H70" s="136">
        <f t="shared" si="55"/>
        <v>473870.6</v>
      </c>
      <c r="I70" s="136">
        <f t="shared" si="55"/>
        <v>475985</v>
      </c>
      <c r="J70" s="147"/>
      <c r="K70" s="152"/>
      <c r="L70" s="161"/>
      <c r="M70" s="152"/>
      <c r="N70" s="152"/>
      <c r="O70" s="152"/>
      <c r="P70" s="152"/>
      <c r="Q70" s="11"/>
    </row>
    <row r="71" spans="1:17" ht="51" customHeight="1" x14ac:dyDescent="0.25">
      <c r="A71" s="122" t="s">
        <v>262</v>
      </c>
      <c r="B71" s="139" t="s">
        <v>251</v>
      </c>
      <c r="C71" s="139" t="s">
        <v>354</v>
      </c>
      <c r="D71" s="10" t="s">
        <v>16</v>
      </c>
      <c r="E71" s="136">
        <f t="shared" ref="E71" si="56">E72+E73</f>
        <v>1740831.2</v>
      </c>
      <c r="F71" s="136">
        <f>F72+F73</f>
        <v>491823.2</v>
      </c>
      <c r="G71" s="136">
        <f>G72+G73</f>
        <v>416340.3</v>
      </c>
      <c r="H71" s="136">
        <f>H72+H73</f>
        <v>416328.1</v>
      </c>
      <c r="I71" s="136">
        <f>I72+I73</f>
        <v>416339.6</v>
      </c>
      <c r="J71" s="142" t="s">
        <v>58</v>
      </c>
      <c r="K71" s="139" t="s">
        <v>33</v>
      </c>
      <c r="L71" s="139">
        <v>7633</v>
      </c>
      <c r="M71" s="139">
        <v>7553</v>
      </c>
      <c r="N71" s="139">
        <v>7553</v>
      </c>
      <c r="O71" s="139">
        <v>7553</v>
      </c>
      <c r="P71" s="139">
        <v>7553</v>
      </c>
      <c r="Q71" s="11"/>
    </row>
    <row r="72" spans="1:17" ht="42" customHeight="1" x14ac:dyDescent="0.25">
      <c r="A72" s="128"/>
      <c r="B72" s="140"/>
      <c r="C72" s="140"/>
      <c r="D72" s="10" t="s">
        <v>231</v>
      </c>
      <c r="E72" s="136">
        <f t="shared" ref="E72:E73" si="57">F72+G72+H72+I72</f>
        <v>180838.7</v>
      </c>
      <c r="F72" s="136">
        <v>42660.800000000003</v>
      </c>
      <c r="G72" s="136">
        <v>46059.3</v>
      </c>
      <c r="H72" s="136">
        <v>46059.3</v>
      </c>
      <c r="I72" s="136">
        <v>46059.3</v>
      </c>
      <c r="J72" s="147"/>
      <c r="K72" s="144"/>
      <c r="L72" s="144"/>
      <c r="M72" s="144"/>
      <c r="N72" s="144"/>
      <c r="O72" s="144"/>
      <c r="P72" s="144"/>
      <c r="Q72" s="11"/>
    </row>
    <row r="73" spans="1:17" ht="42" customHeight="1" x14ac:dyDescent="0.25">
      <c r="A73" s="128"/>
      <c r="B73" s="140"/>
      <c r="C73" s="140"/>
      <c r="D73" s="10" t="s">
        <v>61</v>
      </c>
      <c r="E73" s="136">
        <f t="shared" si="57"/>
        <v>1559992.5</v>
      </c>
      <c r="F73" s="136">
        <v>449162.4</v>
      </c>
      <c r="G73" s="136">
        <v>370281</v>
      </c>
      <c r="H73" s="136">
        <v>370268.8</v>
      </c>
      <c r="I73" s="136">
        <v>370280.3</v>
      </c>
      <c r="J73" s="147"/>
      <c r="K73" s="144"/>
      <c r="L73" s="146"/>
      <c r="M73" s="144"/>
      <c r="N73" s="144"/>
      <c r="O73" s="144"/>
      <c r="P73" s="144"/>
      <c r="Q73" s="11"/>
    </row>
    <row r="74" spans="1:17" ht="38.25" customHeight="1" x14ac:dyDescent="0.25">
      <c r="A74" s="122" t="s">
        <v>263</v>
      </c>
      <c r="B74" s="139" t="s">
        <v>251</v>
      </c>
      <c r="C74" s="139" t="s">
        <v>354</v>
      </c>
      <c r="D74" s="10" t="s">
        <v>16</v>
      </c>
      <c r="E74" s="136">
        <f t="shared" ref="E74" si="58">E75+E76</f>
        <v>313697.5</v>
      </c>
      <c r="F74" s="136">
        <f>F75+F76</f>
        <v>80906.299999999988</v>
      </c>
      <c r="G74" s="136">
        <f>G75+G76</f>
        <v>77740.100000000006</v>
      </c>
      <c r="H74" s="136">
        <f>H75+H76</f>
        <v>76500.7</v>
      </c>
      <c r="I74" s="136">
        <f>I75+I76</f>
        <v>78550.399999999994</v>
      </c>
      <c r="J74" s="142" t="s">
        <v>59</v>
      </c>
      <c r="K74" s="139" t="s">
        <v>33</v>
      </c>
      <c r="L74" s="139">
        <v>680</v>
      </c>
      <c r="M74" s="139">
        <v>557</v>
      </c>
      <c r="N74" s="139">
        <v>557</v>
      </c>
      <c r="O74" s="139">
        <v>557</v>
      </c>
      <c r="P74" s="139">
        <v>557</v>
      </c>
      <c r="Q74" s="11"/>
    </row>
    <row r="75" spans="1:17" ht="45.75" customHeight="1" x14ac:dyDescent="0.25">
      <c r="A75" s="123"/>
      <c r="B75" s="140"/>
      <c r="C75" s="140"/>
      <c r="D75" s="10" t="s">
        <v>197</v>
      </c>
      <c r="E75" s="136">
        <f t="shared" ref="E75:E76" si="59">F75+G75+H75+I75</f>
        <v>101968.4</v>
      </c>
      <c r="F75" s="136">
        <v>23627.599999999999</v>
      </c>
      <c r="G75" s="136">
        <v>26113.599999999999</v>
      </c>
      <c r="H75" s="136">
        <v>26113.599999999999</v>
      </c>
      <c r="I75" s="136">
        <v>26113.599999999999</v>
      </c>
      <c r="J75" s="147"/>
      <c r="K75" s="144"/>
      <c r="L75" s="144"/>
      <c r="M75" s="144"/>
      <c r="N75" s="144"/>
      <c r="O75" s="144"/>
      <c r="P75" s="144"/>
      <c r="Q75" s="11"/>
    </row>
    <row r="76" spans="1:17" ht="42.75" customHeight="1" x14ac:dyDescent="0.25">
      <c r="A76" s="123"/>
      <c r="B76" s="140"/>
      <c r="C76" s="140"/>
      <c r="D76" s="10" t="s">
        <v>61</v>
      </c>
      <c r="E76" s="136">
        <f t="shared" si="59"/>
        <v>211729.09999999998</v>
      </c>
      <c r="F76" s="136">
        <v>57278.7</v>
      </c>
      <c r="G76" s="136">
        <v>51626.5</v>
      </c>
      <c r="H76" s="136">
        <v>50387.1</v>
      </c>
      <c r="I76" s="136">
        <v>52436.800000000003</v>
      </c>
      <c r="J76" s="147"/>
      <c r="K76" s="144"/>
      <c r="L76" s="146"/>
      <c r="M76" s="144"/>
      <c r="N76" s="144"/>
      <c r="O76" s="144"/>
      <c r="P76" s="144"/>
      <c r="Q76" s="11"/>
    </row>
    <row r="77" spans="1:17" ht="15" customHeight="1" x14ac:dyDescent="0.25">
      <c r="A77" s="139" t="s">
        <v>264</v>
      </c>
      <c r="B77" s="139" t="s">
        <v>251</v>
      </c>
      <c r="C77" s="139" t="s">
        <v>354</v>
      </c>
      <c r="D77" s="10" t="s">
        <v>16</v>
      </c>
      <c r="E77" s="136">
        <f t="shared" ref="E77" si="60">E78+E79</f>
        <v>257527.1</v>
      </c>
      <c r="F77" s="136">
        <f>F78+F79</f>
        <v>95909.3</v>
      </c>
      <c r="G77" s="136">
        <f>G78+G79</f>
        <v>47543.199999999997</v>
      </c>
      <c r="H77" s="136">
        <f>H78+H79</f>
        <v>57010.7</v>
      </c>
      <c r="I77" s="136">
        <f>I78+I79</f>
        <v>57063.9</v>
      </c>
      <c r="J77" s="142" t="s">
        <v>60</v>
      </c>
      <c r="K77" s="139" t="s">
        <v>33</v>
      </c>
      <c r="L77" s="139">
        <v>5007</v>
      </c>
      <c r="M77" s="139">
        <v>9640</v>
      </c>
      <c r="N77" s="139">
        <v>9640</v>
      </c>
      <c r="O77" s="139">
        <v>9640</v>
      </c>
      <c r="P77" s="139">
        <v>9640</v>
      </c>
      <c r="Q77" s="11"/>
    </row>
    <row r="78" spans="1:17" ht="44.25" customHeight="1" x14ac:dyDescent="0.25">
      <c r="A78" s="140"/>
      <c r="B78" s="140"/>
      <c r="C78" s="140"/>
      <c r="D78" s="10" t="s">
        <v>197</v>
      </c>
      <c r="E78" s="136">
        <f t="shared" ref="E78:E79" si="61">F78+G78+H78+I78</f>
        <v>15284.5</v>
      </c>
      <c r="F78" s="136">
        <v>3896.5</v>
      </c>
      <c r="G78" s="136">
        <v>3796</v>
      </c>
      <c r="H78" s="136">
        <v>3796</v>
      </c>
      <c r="I78" s="136">
        <v>3796</v>
      </c>
      <c r="J78" s="147"/>
      <c r="K78" s="144"/>
      <c r="L78" s="144"/>
      <c r="M78" s="144"/>
      <c r="N78" s="144"/>
      <c r="O78" s="144"/>
      <c r="P78" s="144"/>
      <c r="Q78" s="11"/>
    </row>
    <row r="79" spans="1:17" ht="31.5" customHeight="1" x14ac:dyDescent="0.25">
      <c r="A79" s="141"/>
      <c r="B79" s="140"/>
      <c r="C79" s="140"/>
      <c r="D79" s="10" t="s">
        <v>61</v>
      </c>
      <c r="E79" s="136">
        <f t="shared" si="61"/>
        <v>242242.6</v>
      </c>
      <c r="F79" s="136">
        <v>92012.800000000003</v>
      </c>
      <c r="G79" s="136">
        <v>43747.199999999997</v>
      </c>
      <c r="H79" s="136">
        <v>53214.7</v>
      </c>
      <c r="I79" s="136">
        <v>53267.9</v>
      </c>
      <c r="J79" s="147"/>
      <c r="K79" s="144"/>
      <c r="L79" s="146"/>
      <c r="M79" s="144"/>
      <c r="N79" s="144"/>
      <c r="O79" s="144"/>
      <c r="P79" s="144"/>
      <c r="Q79" s="11"/>
    </row>
    <row r="80" spans="1:17" ht="15" customHeight="1" x14ac:dyDescent="0.25">
      <c r="A80" s="139" t="s">
        <v>175</v>
      </c>
      <c r="B80" s="139" t="s">
        <v>251</v>
      </c>
      <c r="C80" s="139" t="s">
        <v>354</v>
      </c>
      <c r="D80" s="10" t="s">
        <v>16</v>
      </c>
      <c r="E80" s="136">
        <f>E81+E82+E83</f>
        <v>266114.60000000003</v>
      </c>
      <c r="F80" s="136">
        <f t="shared" ref="F80:I80" si="62">F81+F82+F83</f>
        <v>82459.60000000002</v>
      </c>
      <c r="G80" s="136">
        <f t="shared" si="62"/>
        <v>62420.1</v>
      </c>
      <c r="H80" s="136">
        <f t="shared" si="62"/>
        <v>58826.2</v>
      </c>
      <c r="I80" s="136">
        <f t="shared" si="62"/>
        <v>62408.7</v>
      </c>
      <c r="J80" s="142" t="s">
        <v>62</v>
      </c>
      <c r="K80" s="139" t="s">
        <v>25</v>
      </c>
      <c r="L80" s="127"/>
      <c r="M80" s="139">
        <v>23</v>
      </c>
      <c r="N80" s="139">
        <v>23</v>
      </c>
      <c r="O80" s="139">
        <v>23</v>
      </c>
      <c r="P80" s="139">
        <v>23</v>
      </c>
      <c r="Q80" s="11"/>
    </row>
    <row r="81" spans="1:17" ht="46.5" customHeight="1" x14ac:dyDescent="0.25">
      <c r="A81" s="140"/>
      <c r="B81" s="140"/>
      <c r="C81" s="140"/>
      <c r="D81" s="10" t="s">
        <v>231</v>
      </c>
      <c r="E81" s="136">
        <f>F81+G81+H81+I81</f>
        <v>266114.60000000003</v>
      </c>
      <c r="F81" s="136">
        <f>F84+F85+F87+F88+F89+F90</f>
        <v>82459.60000000002</v>
      </c>
      <c r="G81" s="136">
        <f>G84+G85+G87+G88+G89+G90</f>
        <v>62420.1</v>
      </c>
      <c r="H81" s="136">
        <f t="shared" ref="H81:I81" si="63">H84+H85+H87+H88+H89+H90</f>
        <v>58826.2</v>
      </c>
      <c r="I81" s="136">
        <f t="shared" si="63"/>
        <v>62408.7</v>
      </c>
      <c r="J81" s="143"/>
      <c r="K81" s="144"/>
      <c r="L81" s="10">
        <v>24</v>
      </c>
      <c r="M81" s="144"/>
      <c r="N81" s="144"/>
      <c r="O81" s="144"/>
      <c r="P81" s="144"/>
      <c r="Q81" s="17"/>
    </row>
    <row r="82" spans="1:17" ht="25.5" x14ac:dyDescent="0.25">
      <c r="A82" s="140"/>
      <c r="B82" s="140"/>
      <c r="C82" s="140"/>
      <c r="D82" s="10" t="s">
        <v>13</v>
      </c>
      <c r="E82" s="136">
        <f t="shared" ref="E82:E83" si="64">F82+G82+H82+I82</f>
        <v>0</v>
      </c>
      <c r="F82" s="136">
        <f>0</f>
        <v>0</v>
      </c>
      <c r="G82" s="136">
        <f>0</f>
        <v>0</v>
      </c>
      <c r="H82" s="136">
        <f>0</f>
        <v>0</v>
      </c>
      <c r="I82" s="136">
        <v>0</v>
      </c>
      <c r="J82" s="143"/>
      <c r="K82" s="144"/>
      <c r="L82" s="10"/>
      <c r="M82" s="144"/>
      <c r="N82" s="144"/>
      <c r="O82" s="144"/>
      <c r="P82" s="144"/>
      <c r="Q82" s="17"/>
    </row>
    <row r="83" spans="1:17" x14ac:dyDescent="0.25">
      <c r="A83" s="141"/>
      <c r="B83" s="141"/>
      <c r="C83" s="141"/>
      <c r="D83" s="10" t="s">
        <v>14</v>
      </c>
      <c r="E83" s="136">
        <f t="shared" si="64"/>
        <v>0</v>
      </c>
      <c r="F83" s="136">
        <v>0</v>
      </c>
      <c r="G83" s="136">
        <v>0</v>
      </c>
      <c r="H83" s="136">
        <v>0</v>
      </c>
      <c r="I83" s="136">
        <v>0</v>
      </c>
      <c r="J83" s="145"/>
      <c r="K83" s="146"/>
      <c r="L83" s="10"/>
      <c r="M83" s="146"/>
      <c r="N83" s="146"/>
      <c r="O83" s="146"/>
      <c r="P83" s="146"/>
      <c r="Q83" s="17"/>
    </row>
    <row r="84" spans="1:17" ht="81" customHeight="1" x14ac:dyDescent="0.25">
      <c r="A84" s="10" t="s">
        <v>176</v>
      </c>
      <c r="B84" s="122" t="s">
        <v>251</v>
      </c>
      <c r="C84" s="10" t="s">
        <v>354</v>
      </c>
      <c r="D84" s="10" t="s">
        <v>197</v>
      </c>
      <c r="E84" s="136">
        <f t="shared" ref="E84:E87" si="65">F84+G84+H84+I84</f>
        <v>250067</v>
      </c>
      <c r="F84" s="136">
        <v>76560.3</v>
      </c>
      <c r="G84" s="136">
        <v>58426.8</v>
      </c>
      <c r="H84" s="136">
        <v>56664.5</v>
      </c>
      <c r="I84" s="136">
        <v>58415.4</v>
      </c>
      <c r="J84" s="41" t="s">
        <v>63</v>
      </c>
      <c r="K84" s="10" t="s">
        <v>37</v>
      </c>
      <c r="L84" s="10">
        <v>24</v>
      </c>
      <c r="M84" s="10">
        <v>23</v>
      </c>
      <c r="N84" s="10">
        <v>23</v>
      </c>
      <c r="O84" s="10">
        <v>23</v>
      </c>
      <c r="P84" s="10">
        <v>23</v>
      </c>
      <c r="Q84" s="11"/>
    </row>
    <row r="85" spans="1:17" ht="102.2" hidden="1" customHeight="1" x14ac:dyDescent="0.25">
      <c r="A85" s="122" t="s">
        <v>64</v>
      </c>
      <c r="B85" s="122" t="s">
        <v>48</v>
      </c>
      <c r="C85" s="10" t="s">
        <v>50</v>
      </c>
      <c r="D85" s="10" t="s">
        <v>35</v>
      </c>
      <c r="E85" s="136">
        <f t="shared" si="65"/>
        <v>0</v>
      </c>
      <c r="F85" s="136">
        <v>0</v>
      </c>
      <c r="G85" s="136">
        <v>0</v>
      </c>
      <c r="H85" s="136"/>
      <c r="I85" s="136"/>
      <c r="J85" s="41" t="s">
        <v>65</v>
      </c>
      <c r="K85" s="19" t="s">
        <v>37</v>
      </c>
      <c r="L85" s="19">
        <v>24</v>
      </c>
      <c r="M85" s="19">
        <v>5</v>
      </c>
      <c r="N85" s="19">
        <v>0</v>
      </c>
      <c r="O85" s="19">
        <v>0</v>
      </c>
      <c r="P85" s="19">
        <v>0</v>
      </c>
      <c r="Q85" s="15"/>
    </row>
    <row r="86" spans="1:17" ht="63.75" hidden="1" customHeight="1" x14ac:dyDescent="0.25">
      <c r="A86" s="122" t="s">
        <v>66</v>
      </c>
      <c r="B86" s="122" t="s">
        <v>67</v>
      </c>
      <c r="C86" s="10" t="s">
        <v>50</v>
      </c>
      <c r="D86" s="10" t="s">
        <v>35</v>
      </c>
      <c r="E86" s="136">
        <f t="shared" si="65"/>
        <v>0</v>
      </c>
      <c r="F86" s="136">
        <v>0</v>
      </c>
      <c r="G86" s="136">
        <v>0</v>
      </c>
      <c r="H86" s="136"/>
      <c r="I86" s="136"/>
      <c r="J86" s="41" t="s">
        <v>68</v>
      </c>
      <c r="K86" s="19" t="s">
        <v>37</v>
      </c>
      <c r="L86" s="10">
        <v>0</v>
      </c>
      <c r="M86" s="10">
        <v>0</v>
      </c>
      <c r="N86" s="10"/>
      <c r="O86" s="10">
        <v>14</v>
      </c>
      <c r="P86" s="10">
        <v>14</v>
      </c>
      <c r="Q86" s="11"/>
    </row>
    <row r="87" spans="1:17" ht="95.25" customHeight="1" x14ac:dyDescent="0.25">
      <c r="A87" s="122" t="s">
        <v>69</v>
      </c>
      <c r="B87" s="122" t="s">
        <v>251</v>
      </c>
      <c r="C87" s="10" t="s">
        <v>354</v>
      </c>
      <c r="D87" s="10" t="s">
        <v>197</v>
      </c>
      <c r="E87" s="136">
        <f t="shared" si="65"/>
        <v>3954.3999999999996</v>
      </c>
      <c r="F87" s="136">
        <v>1807.6</v>
      </c>
      <c r="G87" s="136">
        <v>1018.1</v>
      </c>
      <c r="H87" s="136">
        <v>110.6</v>
      </c>
      <c r="I87" s="136">
        <v>1018.1</v>
      </c>
      <c r="J87" s="41" t="s">
        <v>70</v>
      </c>
      <c r="K87" s="10" t="s">
        <v>25</v>
      </c>
      <c r="L87" s="10">
        <v>24</v>
      </c>
      <c r="M87" s="10">
        <v>23</v>
      </c>
      <c r="N87" s="10">
        <v>23</v>
      </c>
      <c r="O87" s="10">
        <v>23</v>
      </c>
      <c r="P87" s="10">
        <v>23</v>
      </c>
      <c r="Q87" s="11"/>
    </row>
    <row r="88" spans="1:17" ht="70.5" customHeight="1" x14ac:dyDescent="0.25">
      <c r="A88" s="122" t="s">
        <v>71</v>
      </c>
      <c r="B88" s="122" t="s">
        <v>251</v>
      </c>
      <c r="C88" s="10" t="s">
        <v>354</v>
      </c>
      <c r="D88" s="10" t="s">
        <v>197</v>
      </c>
      <c r="E88" s="136">
        <f t="shared" ref="E88:E90" si="66">F88+G88+H88+I88</f>
        <v>5342.7000000000007</v>
      </c>
      <c r="F88" s="136">
        <v>2089.3000000000002</v>
      </c>
      <c r="G88" s="136">
        <v>1250.5</v>
      </c>
      <c r="H88" s="136">
        <v>752.4</v>
      </c>
      <c r="I88" s="136">
        <v>1250.5</v>
      </c>
      <c r="J88" s="41" t="s">
        <v>72</v>
      </c>
      <c r="K88" s="10" t="s">
        <v>37</v>
      </c>
      <c r="L88" s="10">
        <v>24</v>
      </c>
      <c r="M88" s="10">
        <v>23</v>
      </c>
      <c r="N88" s="10">
        <v>23</v>
      </c>
      <c r="O88" s="10">
        <v>23</v>
      </c>
      <c r="P88" s="10">
        <v>23</v>
      </c>
      <c r="Q88" s="11"/>
    </row>
    <row r="89" spans="1:17" ht="72.75" customHeight="1" x14ac:dyDescent="0.25">
      <c r="A89" s="122" t="s">
        <v>73</v>
      </c>
      <c r="B89" s="122" t="s">
        <v>251</v>
      </c>
      <c r="C89" s="10" t="s">
        <v>354</v>
      </c>
      <c r="D89" s="10" t="s">
        <v>197</v>
      </c>
      <c r="E89" s="136">
        <f t="shared" si="66"/>
        <v>4607.1000000000004</v>
      </c>
      <c r="F89" s="136">
        <v>1593.6</v>
      </c>
      <c r="G89" s="136">
        <v>1146.5</v>
      </c>
      <c r="H89" s="136">
        <v>720.5</v>
      </c>
      <c r="I89" s="136">
        <v>1146.5</v>
      </c>
      <c r="J89" s="41" t="s">
        <v>74</v>
      </c>
      <c r="K89" s="10" t="s">
        <v>37</v>
      </c>
      <c r="L89" s="10">
        <v>24</v>
      </c>
      <c r="M89" s="10">
        <v>23</v>
      </c>
      <c r="N89" s="10">
        <v>23</v>
      </c>
      <c r="O89" s="10">
        <v>23</v>
      </c>
      <c r="P89" s="10">
        <v>23</v>
      </c>
      <c r="Q89" s="11"/>
    </row>
    <row r="90" spans="1:17" ht="123" customHeight="1" x14ac:dyDescent="0.25">
      <c r="A90" s="122" t="s">
        <v>266</v>
      </c>
      <c r="B90" s="122" t="s">
        <v>251</v>
      </c>
      <c r="C90" s="10" t="s">
        <v>354</v>
      </c>
      <c r="D90" s="10" t="s">
        <v>197</v>
      </c>
      <c r="E90" s="136">
        <f t="shared" si="66"/>
        <v>2143.4</v>
      </c>
      <c r="F90" s="136">
        <v>408.8</v>
      </c>
      <c r="G90" s="136">
        <v>578.20000000000005</v>
      </c>
      <c r="H90" s="136">
        <v>578.20000000000005</v>
      </c>
      <c r="I90" s="136">
        <v>578.20000000000005</v>
      </c>
      <c r="J90" s="41" t="s">
        <v>606</v>
      </c>
      <c r="K90" s="10" t="s">
        <v>37</v>
      </c>
      <c r="L90" s="10">
        <v>24</v>
      </c>
      <c r="M90" s="10">
        <v>0</v>
      </c>
      <c r="N90" s="10">
        <v>0</v>
      </c>
      <c r="O90" s="10">
        <v>0</v>
      </c>
      <c r="P90" s="10">
        <v>0</v>
      </c>
      <c r="Q90" s="11"/>
    </row>
    <row r="91" spans="1:17" ht="15" customHeight="1" x14ac:dyDescent="0.25">
      <c r="A91" s="139" t="s">
        <v>237</v>
      </c>
      <c r="B91" s="139" t="s">
        <v>251</v>
      </c>
      <c r="C91" s="139" t="s">
        <v>354</v>
      </c>
      <c r="D91" s="10" t="s">
        <v>16</v>
      </c>
      <c r="E91" s="136">
        <f t="shared" ref="E91:F91" si="67">E92+E93+E111</f>
        <v>21721.500000000004</v>
      </c>
      <c r="F91" s="136">
        <f t="shared" si="67"/>
        <v>21221.500000000004</v>
      </c>
      <c r="G91" s="136">
        <f>G92+G93+G111</f>
        <v>500</v>
      </c>
      <c r="H91" s="136">
        <f>H92+H93+H111</f>
        <v>0</v>
      </c>
      <c r="I91" s="136">
        <f>I92+I93+I111</f>
        <v>0</v>
      </c>
      <c r="J91" s="142" t="s">
        <v>75</v>
      </c>
      <c r="K91" s="148" t="s">
        <v>18</v>
      </c>
      <c r="L91" s="148">
        <v>100</v>
      </c>
      <c r="M91" s="148">
        <v>100</v>
      </c>
      <c r="N91" s="148">
        <v>100</v>
      </c>
      <c r="O91" s="148">
        <v>100</v>
      </c>
      <c r="P91" s="148">
        <v>100</v>
      </c>
      <c r="Q91" s="15"/>
    </row>
    <row r="92" spans="1:17" ht="42" customHeight="1" x14ac:dyDescent="0.25">
      <c r="A92" s="140"/>
      <c r="B92" s="140"/>
      <c r="C92" s="140"/>
      <c r="D92" s="10" t="s">
        <v>197</v>
      </c>
      <c r="E92" s="136">
        <f t="shared" ref="E92" si="68">F92+G92+H92+I92</f>
        <v>13358.000000000002</v>
      </c>
      <c r="F92" s="138">
        <f>F113+F115+F118+F135+F136+F139+F140+F143+F144+F145+F146+F147+F148+F149+F152+F164+F180+F153+F158</f>
        <v>12858.000000000002</v>
      </c>
      <c r="G92" s="138">
        <f>G113+G115+G118+G135+G136+G139+G140+G143+G144+G145+G146+G147+G148+G149+G152+G164+G180+G153+G158</f>
        <v>500</v>
      </c>
      <c r="H92" s="138">
        <f>H113+H115+H118+H135+H136+H139+H140+H143+H144+H145+H146+H147+H148+H149+H152+H164+H180+H153+H158</f>
        <v>0</v>
      </c>
      <c r="I92" s="138">
        <f>I113+I115+I118+I135+I136+I139+I140+I143+I144+I145+I146+I147+I148+I149+I152+I164+I180+I153+I158</f>
        <v>0</v>
      </c>
      <c r="J92" s="147"/>
      <c r="K92" s="149"/>
      <c r="L92" s="149"/>
      <c r="M92" s="149"/>
      <c r="N92" s="149"/>
      <c r="O92" s="149"/>
      <c r="P92" s="149"/>
      <c r="Q92" s="11"/>
    </row>
    <row r="93" spans="1:17" ht="36" customHeight="1" x14ac:dyDescent="0.25">
      <c r="A93" s="140"/>
      <c r="B93" s="140"/>
      <c r="C93" s="140"/>
      <c r="D93" s="10" t="s">
        <v>61</v>
      </c>
      <c r="E93" s="136">
        <f t="shared" ref="E93:E111" si="69">F93+G93+H93+I93</f>
        <v>851.7</v>
      </c>
      <c r="F93" s="138">
        <f>F165+F182</f>
        <v>851.7</v>
      </c>
      <c r="G93" s="138">
        <f>G165+G182</f>
        <v>0</v>
      </c>
      <c r="H93" s="138">
        <f>H165+H182</f>
        <v>0</v>
      </c>
      <c r="I93" s="138">
        <f>I165+I182</f>
        <v>0</v>
      </c>
      <c r="J93" s="147"/>
      <c r="K93" s="149"/>
      <c r="L93" s="150"/>
      <c r="M93" s="149"/>
      <c r="N93" s="149"/>
      <c r="O93" s="149"/>
      <c r="P93" s="149"/>
      <c r="Q93" s="11"/>
    </row>
    <row r="94" spans="1:17" ht="15" hidden="1" customHeight="1" x14ac:dyDescent="0.25">
      <c r="A94" s="140"/>
      <c r="B94" s="140"/>
      <c r="C94" s="140"/>
      <c r="D94" s="10" t="s">
        <v>16</v>
      </c>
      <c r="E94" s="136">
        <f t="shared" si="69"/>
        <v>0</v>
      </c>
      <c r="F94" s="136">
        <f>F95+F96</f>
        <v>0</v>
      </c>
      <c r="G94" s="136">
        <f>G95+G96</f>
        <v>0</v>
      </c>
      <c r="H94" s="136"/>
      <c r="I94" s="136"/>
      <c r="J94" s="143"/>
      <c r="K94" s="152"/>
      <c r="L94" s="132"/>
      <c r="M94" s="152"/>
      <c r="N94" s="152"/>
      <c r="O94" s="152"/>
      <c r="P94" s="152"/>
      <c r="Q94" s="11"/>
    </row>
    <row r="95" spans="1:17" ht="63.75" hidden="1" customHeight="1" x14ac:dyDescent="0.25">
      <c r="A95" s="140"/>
      <c r="B95" s="140"/>
      <c r="C95" s="140"/>
      <c r="D95" s="10" t="s">
        <v>35</v>
      </c>
      <c r="E95" s="136">
        <f t="shared" si="69"/>
        <v>0</v>
      </c>
      <c r="F95" s="138">
        <v>0</v>
      </c>
      <c r="G95" s="138">
        <v>0</v>
      </c>
      <c r="H95" s="138"/>
      <c r="I95" s="138"/>
      <c r="J95" s="143"/>
      <c r="K95" s="152"/>
      <c r="L95" s="10">
        <v>0</v>
      </c>
      <c r="M95" s="152"/>
      <c r="N95" s="152"/>
      <c r="O95" s="152"/>
      <c r="P95" s="152"/>
      <c r="Q95" s="11"/>
    </row>
    <row r="96" spans="1:17" ht="38.25" hidden="1" customHeight="1" x14ac:dyDescent="0.25">
      <c r="A96" s="140"/>
      <c r="B96" s="140"/>
      <c r="C96" s="140"/>
      <c r="D96" s="10" t="s">
        <v>13</v>
      </c>
      <c r="E96" s="136">
        <f t="shared" si="69"/>
        <v>0</v>
      </c>
      <c r="F96" s="138">
        <v>0</v>
      </c>
      <c r="G96" s="138">
        <v>0</v>
      </c>
      <c r="H96" s="138"/>
      <c r="I96" s="138"/>
      <c r="J96" s="143"/>
      <c r="K96" s="152"/>
      <c r="L96" s="122"/>
      <c r="M96" s="152"/>
      <c r="N96" s="152"/>
      <c r="O96" s="152"/>
      <c r="P96" s="152"/>
      <c r="Q96" s="11"/>
    </row>
    <row r="97" spans="1:17" ht="15" hidden="1" customHeight="1" x14ac:dyDescent="0.25">
      <c r="A97" s="140"/>
      <c r="B97" s="140"/>
      <c r="C97" s="140"/>
      <c r="D97" s="10" t="s">
        <v>16</v>
      </c>
      <c r="E97" s="136">
        <f t="shared" si="69"/>
        <v>0</v>
      </c>
      <c r="F97" s="138">
        <f>F98+F99</f>
        <v>0</v>
      </c>
      <c r="G97" s="138">
        <f>G98+G99</f>
        <v>0</v>
      </c>
      <c r="H97" s="138"/>
      <c r="I97" s="138"/>
      <c r="J97" s="143"/>
      <c r="K97" s="152"/>
      <c r="L97" s="139">
        <v>0</v>
      </c>
      <c r="M97" s="152"/>
      <c r="N97" s="152"/>
      <c r="O97" s="152"/>
      <c r="P97" s="152"/>
      <c r="Q97" s="11"/>
    </row>
    <row r="98" spans="1:17" ht="38.25" hidden="1" customHeight="1" x14ac:dyDescent="0.25">
      <c r="A98" s="140"/>
      <c r="B98" s="140"/>
      <c r="C98" s="140"/>
      <c r="D98" s="10" t="s">
        <v>35</v>
      </c>
      <c r="E98" s="136">
        <f t="shared" si="69"/>
        <v>0</v>
      </c>
      <c r="F98" s="138">
        <v>0</v>
      </c>
      <c r="G98" s="138">
        <v>0</v>
      </c>
      <c r="H98" s="138"/>
      <c r="I98" s="138"/>
      <c r="J98" s="143"/>
      <c r="K98" s="152"/>
      <c r="L98" s="140"/>
      <c r="M98" s="152"/>
      <c r="N98" s="152"/>
      <c r="O98" s="152"/>
      <c r="P98" s="152"/>
      <c r="Q98" s="11"/>
    </row>
    <row r="99" spans="1:17" ht="38.25" hidden="1" customHeight="1" x14ac:dyDescent="0.25">
      <c r="A99" s="140"/>
      <c r="B99" s="140"/>
      <c r="C99" s="140"/>
      <c r="D99" s="10" t="s">
        <v>13</v>
      </c>
      <c r="E99" s="136">
        <f t="shared" si="69"/>
        <v>0</v>
      </c>
      <c r="F99" s="138">
        <v>0</v>
      </c>
      <c r="G99" s="138">
        <v>0</v>
      </c>
      <c r="H99" s="138"/>
      <c r="I99" s="138"/>
      <c r="J99" s="143"/>
      <c r="K99" s="152"/>
      <c r="L99" s="141"/>
      <c r="M99" s="152"/>
      <c r="N99" s="152"/>
      <c r="O99" s="152"/>
      <c r="P99" s="152"/>
      <c r="Q99" s="11"/>
    </row>
    <row r="100" spans="1:17" ht="15" hidden="1" customHeight="1" x14ac:dyDescent="0.25">
      <c r="A100" s="140"/>
      <c r="B100" s="140"/>
      <c r="C100" s="140"/>
      <c r="D100" s="10" t="s">
        <v>16</v>
      </c>
      <c r="E100" s="136">
        <f t="shared" si="69"/>
        <v>0</v>
      </c>
      <c r="F100" s="138">
        <f>F101+F102</f>
        <v>0</v>
      </c>
      <c r="G100" s="138">
        <f>G101+G102</f>
        <v>0</v>
      </c>
      <c r="H100" s="138"/>
      <c r="I100" s="138"/>
      <c r="J100" s="143"/>
      <c r="K100" s="152"/>
      <c r="L100" s="124"/>
      <c r="M100" s="152"/>
      <c r="N100" s="152"/>
      <c r="O100" s="152"/>
      <c r="P100" s="152"/>
      <c r="Q100" s="11"/>
    </row>
    <row r="101" spans="1:17" ht="63.75" hidden="1" customHeight="1" x14ac:dyDescent="0.25">
      <c r="A101" s="140"/>
      <c r="B101" s="140"/>
      <c r="C101" s="140"/>
      <c r="D101" s="10" t="s">
        <v>35</v>
      </c>
      <c r="E101" s="136">
        <f t="shared" si="69"/>
        <v>0</v>
      </c>
      <c r="F101" s="138">
        <v>0</v>
      </c>
      <c r="G101" s="138">
        <v>0</v>
      </c>
      <c r="H101" s="138"/>
      <c r="I101" s="138"/>
      <c r="J101" s="143"/>
      <c r="K101" s="152"/>
      <c r="L101" s="10">
        <v>0</v>
      </c>
      <c r="M101" s="152"/>
      <c r="N101" s="152"/>
      <c r="O101" s="152"/>
      <c r="P101" s="152"/>
      <c r="Q101" s="11"/>
    </row>
    <row r="102" spans="1:17" ht="38.25" hidden="1" customHeight="1" x14ac:dyDescent="0.25">
      <c r="A102" s="140"/>
      <c r="B102" s="140"/>
      <c r="C102" s="140"/>
      <c r="D102" s="10" t="s">
        <v>13</v>
      </c>
      <c r="E102" s="136">
        <f t="shared" si="69"/>
        <v>0</v>
      </c>
      <c r="F102" s="138">
        <v>0</v>
      </c>
      <c r="G102" s="138">
        <v>0</v>
      </c>
      <c r="H102" s="138"/>
      <c r="I102" s="138"/>
      <c r="J102" s="143"/>
      <c r="K102" s="152"/>
      <c r="L102" s="10"/>
      <c r="M102" s="152"/>
      <c r="N102" s="152"/>
      <c r="O102" s="152"/>
      <c r="P102" s="152"/>
      <c r="Q102" s="11"/>
    </row>
    <row r="103" spans="1:17" ht="15" hidden="1" customHeight="1" x14ac:dyDescent="0.25">
      <c r="A103" s="140"/>
      <c r="B103" s="140"/>
      <c r="C103" s="140"/>
      <c r="D103" s="10" t="s">
        <v>16</v>
      </c>
      <c r="E103" s="136">
        <f t="shared" si="69"/>
        <v>0</v>
      </c>
      <c r="F103" s="138">
        <f>F104+F105</f>
        <v>0</v>
      </c>
      <c r="G103" s="138">
        <f>G104+G105</f>
        <v>0</v>
      </c>
      <c r="H103" s="138"/>
      <c r="I103" s="138"/>
      <c r="J103" s="143"/>
      <c r="K103" s="152"/>
      <c r="L103" s="124"/>
      <c r="M103" s="152"/>
      <c r="N103" s="152"/>
      <c r="O103" s="152"/>
      <c r="P103" s="152"/>
      <c r="Q103" s="11"/>
    </row>
    <row r="104" spans="1:17" ht="63.75" hidden="1" customHeight="1" x14ac:dyDescent="0.25">
      <c r="A104" s="140"/>
      <c r="B104" s="140"/>
      <c r="C104" s="140"/>
      <c r="D104" s="10" t="s">
        <v>35</v>
      </c>
      <c r="E104" s="136">
        <f t="shared" si="69"/>
        <v>0</v>
      </c>
      <c r="F104" s="138">
        <v>0</v>
      </c>
      <c r="G104" s="138">
        <v>0</v>
      </c>
      <c r="H104" s="138"/>
      <c r="I104" s="138"/>
      <c r="J104" s="143"/>
      <c r="K104" s="152"/>
      <c r="L104" s="10">
        <v>0</v>
      </c>
      <c r="M104" s="152"/>
      <c r="N104" s="152"/>
      <c r="O104" s="152"/>
      <c r="P104" s="152"/>
      <c r="Q104" s="11"/>
    </row>
    <row r="105" spans="1:17" ht="38.25" hidden="1" customHeight="1" x14ac:dyDescent="0.25">
      <c r="A105" s="140"/>
      <c r="B105" s="140"/>
      <c r="C105" s="140"/>
      <c r="D105" s="10" t="s">
        <v>13</v>
      </c>
      <c r="E105" s="136">
        <f t="shared" si="69"/>
        <v>0</v>
      </c>
      <c r="F105" s="138">
        <v>0</v>
      </c>
      <c r="G105" s="138">
        <v>0</v>
      </c>
      <c r="H105" s="138"/>
      <c r="I105" s="138"/>
      <c r="J105" s="143"/>
      <c r="K105" s="152"/>
      <c r="L105" s="10"/>
      <c r="M105" s="152"/>
      <c r="N105" s="152"/>
      <c r="O105" s="152"/>
      <c r="P105" s="152"/>
      <c r="Q105" s="11"/>
    </row>
    <row r="106" spans="1:17" ht="15" hidden="1" customHeight="1" x14ac:dyDescent="0.25">
      <c r="A106" s="140"/>
      <c r="B106" s="140"/>
      <c r="C106" s="140"/>
      <c r="D106" s="10" t="s">
        <v>16</v>
      </c>
      <c r="E106" s="136">
        <f t="shared" si="69"/>
        <v>0</v>
      </c>
      <c r="F106" s="138">
        <f>F107+F108</f>
        <v>0</v>
      </c>
      <c r="G106" s="138">
        <f>G107+G108</f>
        <v>0</v>
      </c>
      <c r="H106" s="138"/>
      <c r="I106" s="138"/>
      <c r="J106" s="143"/>
      <c r="K106" s="152"/>
      <c r="L106" s="124"/>
      <c r="M106" s="152"/>
      <c r="N106" s="152"/>
      <c r="O106" s="152"/>
      <c r="P106" s="152"/>
      <c r="Q106" s="11"/>
    </row>
    <row r="107" spans="1:17" ht="63.75" hidden="1" customHeight="1" x14ac:dyDescent="0.25">
      <c r="A107" s="140"/>
      <c r="B107" s="140"/>
      <c r="C107" s="140"/>
      <c r="D107" s="10" t="s">
        <v>35</v>
      </c>
      <c r="E107" s="136">
        <f t="shared" si="69"/>
        <v>0</v>
      </c>
      <c r="F107" s="138">
        <v>0</v>
      </c>
      <c r="G107" s="138">
        <v>0</v>
      </c>
      <c r="H107" s="138"/>
      <c r="I107" s="138"/>
      <c r="J107" s="143"/>
      <c r="K107" s="152"/>
      <c r="L107" s="10">
        <v>0</v>
      </c>
      <c r="M107" s="152"/>
      <c r="N107" s="152"/>
      <c r="O107" s="152"/>
      <c r="P107" s="152"/>
      <c r="Q107" s="11"/>
    </row>
    <row r="108" spans="1:17" ht="38.25" hidden="1" customHeight="1" x14ac:dyDescent="0.25">
      <c r="A108" s="140"/>
      <c r="B108" s="140"/>
      <c r="C108" s="140"/>
      <c r="D108" s="10" t="s">
        <v>13</v>
      </c>
      <c r="E108" s="136">
        <f t="shared" si="69"/>
        <v>0</v>
      </c>
      <c r="F108" s="138">
        <v>0</v>
      </c>
      <c r="G108" s="138">
        <v>0</v>
      </c>
      <c r="H108" s="138"/>
      <c r="I108" s="138"/>
      <c r="J108" s="143"/>
      <c r="K108" s="152"/>
      <c r="L108" s="10"/>
      <c r="M108" s="152"/>
      <c r="N108" s="152"/>
      <c r="O108" s="152"/>
      <c r="P108" s="152"/>
      <c r="Q108" s="11"/>
    </row>
    <row r="109" spans="1:17" ht="63.75" hidden="1" customHeight="1" x14ac:dyDescent="0.25">
      <c r="A109" s="140"/>
      <c r="B109" s="140"/>
      <c r="C109" s="140"/>
      <c r="D109" s="10" t="s">
        <v>35</v>
      </c>
      <c r="E109" s="136">
        <f t="shared" si="69"/>
        <v>0</v>
      </c>
      <c r="F109" s="138">
        <v>0</v>
      </c>
      <c r="G109" s="138">
        <v>0</v>
      </c>
      <c r="H109" s="138"/>
      <c r="I109" s="138"/>
      <c r="J109" s="143"/>
      <c r="K109" s="152"/>
      <c r="L109" s="10">
        <v>0</v>
      </c>
      <c r="M109" s="152"/>
      <c r="N109" s="152"/>
      <c r="O109" s="152"/>
      <c r="P109" s="152"/>
      <c r="Q109" s="11"/>
    </row>
    <row r="110" spans="1:17" ht="63.75" hidden="1" customHeight="1" x14ac:dyDescent="0.25">
      <c r="A110" s="140"/>
      <c r="B110" s="140"/>
      <c r="C110" s="140"/>
      <c r="D110" s="10" t="s">
        <v>35</v>
      </c>
      <c r="E110" s="136">
        <f t="shared" si="69"/>
        <v>0</v>
      </c>
      <c r="F110" s="138">
        <v>0</v>
      </c>
      <c r="G110" s="138">
        <v>0</v>
      </c>
      <c r="H110" s="138"/>
      <c r="I110" s="138"/>
      <c r="J110" s="143"/>
      <c r="K110" s="152"/>
      <c r="L110" s="10">
        <v>0</v>
      </c>
      <c r="M110" s="152"/>
      <c r="N110" s="152"/>
      <c r="O110" s="152"/>
      <c r="P110" s="152"/>
      <c r="Q110" s="11"/>
    </row>
    <row r="111" spans="1:17" ht="25.5" customHeight="1" x14ac:dyDescent="0.25">
      <c r="A111" s="141"/>
      <c r="B111" s="141"/>
      <c r="C111" s="141"/>
      <c r="D111" s="10" t="s">
        <v>238</v>
      </c>
      <c r="E111" s="136">
        <f t="shared" si="69"/>
        <v>7511.8</v>
      </c>
      <c r="F111" s="138">
        <f>F166+F181</f>
        <v>7511.8</v>
      </c>
      <c r="G111" s="138">
        <f>G166+G181</f>
        <v>0</v>
      </c>
      <c r="H111" s="138">
        <f>H166+H181</f>
        <v>0</v>
      </c>
      <c r="I111" s="138">
        <f>I166+I181</f>
        <v>0</v>
      </c>
      <c r="J111" s="145"/>
      <c r="K111" s="161"/>
      <c r="L111" s="10"/>
      <c r="M111" s="161"/>
      <c r="N111" s="161"/>
      <c r="O111" s="161"/>
      <c r="P111" s="161"/>
      <c r="Q111" s="11"/>
    </row>
    <row r="112" spans="1:17" ht="15" customHeight="1" x14ac:dyDescent="0.25">
      <c r="A112" s="139" t="s">
        <v>239</v>
      </c>
      <c r="B112" s="139" t="s">
        <v>251</v>
      </c>
      <c r="C112" s="139" t="s">
        <v>354</v>
      </c>
      <c r="D112" s="10" t="s">
        <v>16</v>
      </c>
      <c r="E112" s="138">
        <f t="shared" ref="E112" si="70">E113+E114</f>
        <v>500</v>
      </c>
      <c r="F112" s="138">
        <f>F113+F114</f>
        <v>0</v>
      </c>
      <c r="G112" s="138">
        <f>G113+G114</f>
        <v>500</v>
      </c>
      <c r="H112" s="138">
        <f>H113+H114</f>
        <v>0</v>
      </c>
      <c r="I112" s="138">
        <f>I113+I114</f>
        <v>0</v>
      </c>
      <c r="J112" s="142" t="s">
        <v>76</v>
      </c>
      <c r="K112" s="139" t="s">
        <v>37</v>
      </c>
      <c r="L112" s="10">
        <v>0</v>
      </c>
      <c r="M112" s="139">
        <v>0</v>
      </c>
      <c r="N112" s="139">
        <v>1</v>
      </c>
      <c r="O112" s="139">
        <v>0</v>
      </c>
      <c r="P112" s="139">
        <v>0</v>
      </c>
      <c r="Q112" s="11"/>
    </row>
    <row r="113" spans="1:17" ht="45.75" customHeight="1" x14ac:dyDescent="0.25">
      <c r="A113" s="140"/>
      <c r="B113" s="140"/>
      <c r="C113" s="140"/>
      <c r="D113" s="10" t="s">
        <v>231</v>
      </c>
      <c r="E113" s="136">
        <f t="shared" ref="E113:E114" si="71">F113+G113+H113+I113</f>
        <v>500</v>
      </c>
      <c r="F113" s="138">
        <v>0</v>
      </c>
      <c r="G113" s="138">
        <v>500</v>
      </c>
      <c r="H113" s="138">
        <v>0</v>
      </c>
      <c r="I113" s="138">
        <v>0</v>
      </c>
      <c r="J113" s="147"/>
      <c r="K113" s="140"/>
      <c r="L113" s="10"/>
      <c r="M113" s="140"/>
      <c r="N113" s="140"/>
      <c r="O113" s="140"/>
      <c r="P113" s="140"/>
      <c r="Q113" s="11"/>
    </row>
    <row r="114" spans="1:17" ht="28.5" customHeight="1" x14ac:dyDescent="0.25">
      <c r="A114" s="141"/>
      <c r="B114" s="141"/>
      <c r="C114" s="141"/>
      <c r="D114" s="10" t="s">
        <v>13</v>
      </c>
      <c r="E114" s="136">
        <f t="shared" si="71"/>
        <v>0</v>
      </c>
      <c r="F114" s="138">
        <v>0</v>
      </c>
      <c r="G114" s="138">
        <v>0</v>
      </c>
      <c r="H114" s="138">
        <v>0</v>
      </c>
      <c r="I114" s="138">
        <v>0</v>
      </c>
      <c r="J114" s="155"/>
      <c r="K114" s="141"/>
      <c r="L114" s="10"/>
      <c r="M114" s="141"/>
      <c r="N114" s="141"/>
      <c r="O114" s="141"/>
      <c r="P114" s="141"/>
      <c r="Q114" s="11"/>
    </row>
    <row r="115" spans="1:17" ht="71.45" customHeight="1" x14ac:dyDescent="0.25">
      <c r="A115" s="122" t="s">
        <v>267</v>
      </c>
      <c r="B115" s="122" t="s">
        <v>251</v>
      </c>
      <c r="C115" s="10" t="s">
        <v>354</v>
      </c>
      <c r="D115" s="10" t="s">
        <v>197</v>
      </c>
      <c r="E115" s="136">
        <f t="shared" ref="E115" si="72">F115+G115+H115+I115</f>
        <v>993.3</v>
      </c>
      <c r="F115" s="138">
        <f t="shared" ref="F115:I115" si="73">F116+F117</f>
        <v>993.3</v>
      </c>
      <c r="G115" s="138">
        <f t="shared" si="73"/>
        <v>0</v>
      </c>
      <c r="H115" s="138">
        <f t="shared" si="73"/>
        <v>0</v>
      </c>
      <c r="I115" s="138">
        <f t="shared" si="73"/>
        <v>0</v>
      </c>
      <c r="J115" s="125" t="s">
        <v>270</v>
      </c>
      <c r="K115" s="10" t="s">
        <v>37</v>
      </c>
      <c r="L115" s="10"/>
      <c r="M115" s="10">
        <f>M116+M117</f>
        <v>2</v>
      </c>
      <c r="N115" s="10">
        <f t="shared" ref="N115:P115" si="74">N116+N117</f>
        <v>0</v>
      </c>
      <c r="O115" s="10">
        <f t="shared" si="74"/>
        <v>0</v>
      </c>
      <c r="P115" s="10">
        <f t="shared" si="74"/>
        <v>0</v>
      </c>
      <c r="Q115" s="11"/>
    </row>
    <row r="116" spans="1:17" ht="71.45" customHeight="1" x14ac:dyDescent="0.25">
      <c r="A116" s="122" t="s">
        <v>268</v>
      </c>
      <c r="B116" s="122" t="s">
        <v>251</v>
      </c>
      <c r="C116" s="10" t="s">
        <v>354</v>
      </c>
      <c r="D116" s="10" t="s">
        <v>197</v>
      </c>
      <c r="E116" s="136">
        <f t="shared" ref="E116" si="75">F116+G116+H116+I116</f>
        <v>493.9</v>
      </c>
      <c r="F116" s="138">
        <v>493.9</v>
      </c>
      <c r="G116" s="138">
        <v>0</v>
      </c>
      <c r="H116" s="138">
        <v>0</v>
      </c>
      <c r="I116" s="138">
        <v>0</v>
      </c>
      <c r="J116" s="125" t="s">
        <v>271</v>
      </c>
      <c r="K116" s="10" t="s">
        <v>37</v>
      </c>
      <c r="L116" s="10">
        <v>0</v>
      </c>
      <c r="M116" s="10">
        <v>1</v>
      </c>
      <c r="N116" s="10">
        <v>0</v>
      </c>
      <c r="O116" s="10">
        <v>0</v>
      </c>
      <c r="P116" s="10">
        <v>0</v>
      </c>
      <c r="Q116" s="11"/>
    </row>
    <row r="117" spans="1:17" ht="71.45" customHeight="1" x14ac:dyDescent="0.25">
      <c r="A117" s="122" t="s">
        <v>269</v>
      </c>
      <c r="B117" s="122" t="s">
        <v>251</v>
      </c>
      <c r="C117" s="10" t="s">
        <v>354</v>
      </c>
      <c r="D117" s="10" t="s">
        <v>197</v>
      </c>
      <c r="E117" s="136">
        <f t="shared" ref="E117" si="76">F117+G117+H117+I117</f>
        <v>499.4</v>
      </c>
      <c r="F117" s="138">
        <v>499.4</v>
      </c>
      <c r="G117" s="138">
        <v>0</v>
      </c>
      <c r="H117" s="138">
        <v>0</v>
      </c>
      <c r="I117" s="138">
        <v>0</v>
      </c>
      <c r="J117" s="125" t="s">
        <v>272</v>
      </c>
      <c r="K117" s="10" t="s">
        <v>37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1"/>
    </row>
    <row r="118" spans="1:17" ht="71.45" customHeight="1" x14ac:dyDescent="0.25">
      <c r="A118" s="122" t="s">
        <v>273</v>
      </c>
      <c r="B118" s="122" t="s">
        <v>251</v>
      </c>
      <c r="C118" s="10" t="s">
        <v>354</v>
      </c>
      <c r="D118" s="10" t="s">
        <v>197</v>
      </c>
      <c r="E118" s="136">
        <f t="shared" ref="E118" si="77">F118+G118+H118+I118</f>
        <v>1114.5</v>
      </c>
      <c r="F118" s="138">
        <f>SUM(F119:F134)</f>
        <v>1114.5</v>
      </c>
      <c r="G118" s="138">
        <f t="shared" ref="G118:I118" si="78">SUM(G119:G134)</f>
        <v>0</v>
      </c>
      <c r="H118" s="138">
        <f t="shared" si="78"/>
        <v>0</v>
      </c>
      <c r="I118" s="138">
        <f t="shared" si="78"/>
        <v>0</v>
      </c>
      <c r="J118" s="125" t="s">
        <v>77</v>
      </c>
      <c r="K118" s="10" t="s">
        <v>37</v>
      </c>
      <c r="L118" s="10">
        <v>0</v>
      </c>
      <c r="M118" s="138">
        <f>SUM(M119:M134)</f>
        <v>16</v>
      </c>
      <c r="N118" s="138">
        <f>SUM(N119:N134)</f>
        <v>0</v>
      </c>
      <c r="O118" s="10">
        <v>0</v>
      </c>
      <c r="P118" s="10">
        <v>0</v>
      </c>
      <c r="Q118" s="11"/>
    </row>
    <row r="119" spans="1:17" ht="71.45" customHeight="1" x14ac:dyDescent="0.25">
      <c r="A119" s="122" t="s">
        <v>274</v>
      </c>
      <c r="B119" s="122" t="s">
        <v>251</v>
      </c>
      <c r="C119" s="10" t="s">
        <v>354</v>
      </c>
      <c r="D119" s="10" t="s">
        <v>197</v>
      </c>
      <c r="E119" s="136">
        <f t="shared" ref="E119" si="79">F119+G119+H119+I119</f>
        <v>119.3</v>
      </c>
      <c r="F119" s="138">
        <v>119.3</v>
      </c>
      <c r="G119" s="138">
        <v>0</v>
      </c>
      <c r="H119" s="138">
        <v>0</v>
      </c>
      <c r="I119" s="138">
        <v>0</v>
      </c>
      <c r="J119" s="125" t="s">
        <v>290</v>
      </c>
      <c r="K119" s="10" t="s">
        <v>37</v>
      </c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1"/>
    </row>
    <row r="120" spans="1:17" ht="71.45" customHeight="1" x14ac:dyDescent="0.25">
      <c r="A120" s="122" t="s">
        <v>275</v>
      </c>
      <c r="B120" s="122" t="s">
        <v>251</v>
      </c>
      <c r="C120" s="10" t="s">
        <v>354</v>
      </c>
      <c r="D120" s="10" t="s">
        <v>197</v>
      </c>
      <c r="E120" s="136">
        <f t="shared" ref="E120" si="80">F120+G120+H120+I120</f>
        <v>144.1</v>
      </c>
      <c r="F120" s="138">
        <v>144.1</v>
      </c>
      <c r="G120" s="138">
        <v>0</v>
      </c>
      <c r="H120" s="138">
        <v>0</v>
      </c>
      <c r="I120" s="138">
        <v>0</v>
      </c>
      <c r="J120" s="125" t="s">
        <v>291</v>
      </c>
      <c r="K120" s="10" t="s">
        <v>37</v>
      </c>
      <c r="L120" s="10">
        <v>0</v>
      </c>
      <c r="M120" s="10">
        <v>1</v>
      </c>
      <c r="N120" s="10">
        <v>0</v>
      </c>
      <c r="O120" s="10">
        <v>0</v>
      </c>
      <c r="P120" s="10">
        <v>0</v>
      </c>
      <c r="Q120" s="11"/>
    </row>
    <row r="121" spans="1:17" ht="71.45" customHeight="1" x14ac:dyDescent="0.25">
      <c r="A121" s="122" t="s">
        <v>276</v>
      </c>
      <c r="B121" s="122" t="s">
        <v>251</v>
      </c>
      <c r="C121" s="10" t="s">
        <v>354</v>
      </c>
      <c r="D121" s="10" t="s">
        <v>197</v>
      </c>
      <c r="E121" s="136">
        <f t="shared" ref="E121" si="81">F121+G121+H121+I121</f>
        <v>65</v>
      </c>
      <c r="F121" s="138">
        <v>65</v>
      </c>
      <c r="G121" s="138">
        <v>0</v>
      </c>
      <c r="H121" s="138">
        <v>0</v>
      </c>
      <c r="I121" s="138">
        <v>0</v>
      </c>
      <c r="J121" s="125" t="s">
        <v>292</v>
      </c>
      <c r="K121" s="10" t="s">
        <v>37</v>
      </c>
      <c r="L121" s="10">
        <v>0</v>
      </c>
      <c r="M121" s="10">
        <v>1</v>
      </c>
      <c r="N121" s="10">
        <v>0</v>
      </c>
      <c r="O121" s="10">
        <v>0</v>
      </c>
      <c r="P121" s="10">
        <v>0</v>
      </c>
      <c r="Q121" s="11"/>
    </row>
    <row r="122" spans="1:17" ht="71.45" customHeight="1" x14ac:dyDescent="0.25">
      <c r="A122" s="122" t="s">
        <v>277</v>
      </c>
      <c r="B122" s="122" t="s">
        <v>251</v>
      </c>
      <c r="C122" s="10" t="s">
        <v>354</v>
      </c>
      <c r="D122" s="10" t="s">
        <v>197</v>
      </c>
      <c r="E122" s="136">
        <f t="shared" ref="E122" si="82">F122+G122+H122+I122</f>
        <v>81</v>
      </c>
      <c r="F122" s="138">
        <v>81</v>
      </c>
      <c r="G122" s="138">
        <v>0</v>
      </c>
      <c r="H122" s="138">
        <v>0</v>
      </c>
      <c r="I122" s="138">
        <v>0</v>
      </c>
      <c r="J122" s="125" t="s">
        <v>293</v>
      </c>
      <c r="K122" s="10" t="s">
        <v>37</v>
      </c>
      <c r="L122" s="10">
        <v>0</v>
      </c>
      <c r="M122" s="10">
        <v>1</v>
      </c>
      <c r="N122" s="10">
        <v>0</v>
      </c>
      <c r="O122" s="10">
        <v>0</v>
      </c>
      <c r="P122" s="10">
        <v>0</v>
      </c>
      <c r="Q122" s="11"/>
    </row>
    <row r="123" spans="1:17" ht="71.45" customHeight="1" x14ac:dyDescent="0.25">
      <c r="A123" s="122" t="s">
        <v>278</v>
      </c>
      <c r="B123" s="122" t="s">
        <v>251</v>
      </c>
      <c r="C123" s="10" t="s">
        <v>354</v>
      </c>
      <c r="D123" s="10" t="s">
        <v>197</v>
      </c>
      <c r="E123" s="136">
        <f t="shared" ref="E123" si="83">F123+G123+H123+I123</f>
        <v>95.5</v>
      </c>
      <c r="F123" s="138">
        <v>95.5</v>
      </c>
      <c r="G123" s="138">
        <v>0</v>
      </c>
      <c r="H123" s="138">
        <v>0</v>
      </c>
      <c r="I123" s="138">
        <v>0</v>
      </c>
      <c r="J123" s="125" t="s">
        <v>240</v>
      </c>
      <c r="K123" s="10" t="s">
        <v>37</v>
      </c>
      <c r="L123" s="10">
        <v>0</v>
      </c>
      <c r="M123" s="10">
        <v>1</v>
      </c>
      <c r="N123" s="10">
        <v>0</v>
      </c>
      <c r="O123" s="10">
        <v>0</v>
      </c>
      <c r="P123" s="10">
        <v>0</v>
      </c>
      <c r="Q123" s="11"/>
    </row>
    <row r="124" spans="1:17" ht="71.45" customHeight="1" x14ac:dyDescent="0.25">
      <c r="A124" s="122" t="s">
        <v>279</v>
      </c>
      <c r="B124" s="122" t="s">
        <v>251</v>
      </c>
      <c r="C124" s="10" t="s">
        <v>354</v>
      </c>
      <c r="D124" s="10" t="s">
        <v>197</v>
      </c>
      <c r="E124" s="136">
        <f t="shared" ref="E124" si="84">F124+G124+H124+I124</f>
        <v>51.1</v>
      </c>
      <c r="F124" s="138">
        <v>51.1</v>
      </c>
      <c r="G124" s="138">
        <v>0</v>
      </c>
      <c r="H124" s="138">
        <v>0</v>
      </c>
      <c r="I124" s="138">
        <v>0</v>
      </c>
      <c r="J124" s="125" t="s">
        <v>241</v>
      </c>
      <c r="K124" s="10" t="s">
        <v>37</v>
      </c>
      <c r="L124" s="10">
        <v>0</v>
      </c>
      <c r="M124" s="10">
        <v>1</v>
      </c>
      <c r="N124" s="10">
        <v>0</v>
      </c>
      <c r="O124" s="10">
        <v>0</v>
      </c>
      <c r="P124" s="10">
        <v>0</v>
      </c>
      <c r="Q124" s="11"/>
    </row>
    <row r="125" spans="1:17" ht="71.45" customHeight="1" x14ac:dyDescent="0.25">
      <c r="A125" s="122" t="s">
        <v>280</v>
      </c>
      <c r="B125" s="122" t="s">
        <v>251</v>
      </c>
      <c r="C125" s="10" t="s">
        <v>354</v>
      </c>
      <c r="D125" s="10" t="s">
        <v>197</v>
      </c>
      <c r="E125" s="136">
        <f t="shared" ref="E125" si="85">F125+G125+H125+I125</f>
        <v>100.8</v>
      </c>
      <c r="F125" s="138">
        <v>100.8</v>
      </c>
      <c r="G125" s="138">
        <v>0</v>
      </c>
      <c r="H125" s="138">
        <v>0</v>
      </c>
      <c r="I125" s="138">
        <v>0</v>
      </c>
      <c r="J125" s="125" t="s">
        <v>242</v>
      </c>
      <c r="K125" s="10" t="s">
        <v>37</v>
      </c>
      <c r="L125" s="10">
        <v>0</v>
      </c>
      <c r="M125" s="10">
        <v>1</v>
      </c>
      <c r="N125" s="10">
        <v>0</v>
      </c>
      <c r="O125" s="10">
        <v>0</v>
      </c>
      <c r="P125" s="10">
        <v>0</v>
      </c>
      <c r="Q125" s="11"/>
    </row>
    <row r="126" spans="1:17" ht="71.45" customHeight="1" x14ac:dyDescent="0.25">
      <c r="A126" s="122" t="s">
        <v>281</v>
      </c>
      <c r="B126" s="122" t="s">
        <v>251</v>
      </c>
      <c r="C126" s="10" t="s">
        <v>354</v>
      </c>
      <c r="D126" s="10" t="s">
        <v>197</v>
      </c>
      <c r="E126" s="136">
        <f t="shared" ref="E126" si="86">F126+G126+H126+I126</f>
        <v>47.6</v>
      </c>
      <c r="F126" s="138">
        <v>47.6</v>
      </c>
      <c r="G126" s="138">
        <v>0</v>
      </c>
      <c r="H126" s="138">
        <v>0</v>
      </c>
      <c r="I126" s="138">
        <v>0</v>
      </c>
      <c r="J126" s="125" t="s">
        <v>294</v>
      </c>
      <c r="K126" s="10" t="s">
        <v>37</v>
      </c>
      <c r="L126" s="10">
        <v>0</v>
      </c>
      <c r="M126" s="10">
        <v>1</v>
      </c>
      <c r="N126" s="10">
        <v>0</v>
      </c>
      <c r="O126" s="10">
        <v>0</v>
      </c>
      <c r="P126" s="10">
        <v>0</v>
      </c>
      <c r="Q126" s="11"/>
    </row>
    <row r="127" spans="1:17" ht="71.45" customHeight="1" x14ac:dyDescent="0.25">
      <c r="A127" s="122" t="s">
        <v>282</v>
      </c>
      <c r="B127" s="122" t="s">
        <v>251</v>
      </c>
      <c r="C127" s="10" t="s">
        <v>354</v>
      </c>
      <c r="D127" s="10" t="s">
        <v>197</v>
      </c>
      <c r="E127" s="136">
        <f t="shared" ref="E127" si="87">F127+G127+H127+I127</f>
        <v>46</v>
      </c>
      <c r="F127" s="138">
        <v>46</v>
      </c>
      <c r="G127" s="138">
        <v>0</v>
      </c>
      <c r="H127" s="138">
        <v>0</v>
      </c>
      <c r="I127" s="138">
        <v>0</v>
      </c>
      <c r="J127" s="125" t="s">
        <v>295</v>
      </c>
      <c r="K127" s="10" t="s">
        <v>37</v>
      </c>
      <c r="L127" s="10">
        <v>0</v>
      </c>
      <c r="M127" s="10">
        <v>1</v>
      </c>
      <c r="N127" s="10">
        <v>0</v>
      </c>
      <c r="O127" s="10">
        <v>0</v>
      </c>
      <c r="P127" s="10">
        <v>0</v>
      </c>
      <c r="Q127" s="11"/>
    </row>
    <row r="128" spans="1:17" ht="71.45" customHeight="1" x14ac:dyDescent="0.25">
      <c r="A128" s="122" t="s">
        <v>283</v>
      </c>
      <c r="B128" s="122" t="s">
        <v>251</v>
      </c>
      <c r="C128" s="10" t="s">
        <v>354</v>
      </c>
      <c r="D128" s="10" t="s">
        <v>197</v>
      </c>
      <c r="E128" s="136">
        <f t="shared" ref="E128" si="88">F128+G128+H128+I128</f>
        <v>78.400000000000006</v>
      </c>
      <c r="F128" s="138">
        <v>78.400000000000006</v>
      </c>
      <c r="G128" s="138">
        <v>0</v>
      </c>
      <c r="H128" s="138">
        <v>0</v>
      </c>
      <c r="I128" s="138">
        <v>0</v>
      </c>
      <c r="J128" s="125" t="s">
        <v>296</v>
      </c>
      <c r="K128" s="10" t="s">
        <v>37</v>
      </c>
      <c r="L128" s="10">
        <v>0</v>
      </c>
      <c r="M128" s="10">
        <v>1</v>
      </c>
      <c r="N128" s="10">
        <v>0</v>
      </c>
      <c r="O128" s="10">
        <v>0</v>
      </c>
      <c r="P128" s="10">
        <v>0</v>
      </c>
      <c r="Q128" s="11"/>
    </row>
    <row r="129" spans="1:17" ht="71.45" customHeight="1" x14ac:dyDescent="0.25">
      <c r="A129" s="122" t="s">
        <v>284</v>
      </c>
      <c r="B129" s="122" t="s">
        <v>251</v>
      </c>
      <c r="C129" s="10" t="s">
        <v>354</v>
      </c>
      <c r="D129" s="10" t="s">
        <v>197</v>
      </c>
      <c r="E129" s="136">
        <f t="shared" ref="E129" si="89">F129+G129+H129+I129</f>
        <v>49.9</v>
      </c>
      <c r="F129" s="138">
        <v>49.9</v>
      </c>
      <c r="G129" s="138">
        <v>0</v>
      </c>
      <c r="H129" s="138">
        <v>0</v>
      </c>
      <c r="I129" s="138">
        <v>0</v>
      </c>
      <c r="J129" s="125" t="s">
        <v>297</v>
      </c>
      <c r="K129" s="10" t="s">
        <v>37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1"/>
    </row>
    <row r="130" spans="1:17" ht="71.45" customHeight="1" x14ac:dyDescent="0.25">
      <c r="A130" s="122" t="s">
        <v>285</v>
      </c>
      <c r="B130" s="122" t="s">
        <v>251</v>
      </c>
      <c r="C130" s="10" t="s">
        <v>354</v>
      </c>
      <c r="D130" s="10" t="s">
        <v>197</v>
      </c>
      <c r="E130" s="136">
        <f t="shared" ref="E130" si="90">F130+G130+H130+I130</f>
        <v>30</v>
      </c>
      <c r="F130" s="138">
        <v>30</v>
      </c>
      <c r="G130" s="138">
        <v>0</v>
      </c>
      <c r="H130" s="138">
        <v>0</v>
      </c>
      <c r="I130" s="138">
        <v>0</v>
      </c>
      <c r="J130" s="125" t="s">
        <v>298</v>
      </c>
      <c r="K130" s="10" t="s">
        <v>37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1"/>
    </row>
    <row r="131" spans="1:17" ht="71.45" customHeight="1" x14ac:dyDescent="0.25">
      <c r="A131" s="122" t="s">
        <v>286</v>
      </c>
      <c r="B131" s="122" t="s">
        <v>251</v>
      </c>
      <c r="C131" s="10" t="s">
        <v>354</v>
      </c>
      <c r="D131" s="10" t="s">
        <v>197</v>
      </c>
      <c r="E131" s="136">
        <f t="shared" ref="E131" si="91">F131+G131+H131+I131</f>
        <v>76.599999999999994</v>
      </c>
      <c r="F131" s="138">
        <v>76.599999999999994</v>
      </c>
      <c r="G131" s="138">
        <v>0</v>
      </c>
      <c r="H131" s="138">
        <v>0</v>
      </c>
      <c r="I131" s="138">
        <v>0</v>
      </c>
      <c r="J131" s="125" t="s">
        <v>299</v>
      </c>
      <c r="K131" s="10" t="s">
        <v>37</v>
      </c>
      <c r="L131" s="10">
        <v>0</v>
      </c>
      <c r="M131" s="10">
        <v>1</v>
      </c>
      <c r="N131" s="10">
        <v>0</v>
      </c>
      <c r="O131" s="10">
        <v>0</v>
      </c>
      <c r="P131" s="10">
        <v>0</v>
      </c>
      <c r="Q131" s="11"/>
    </row>
    <row r="132" spans="1:17" ht="71.45" customHeight="1" x14ac:dyDescent="0.25">
      <c r="A132" s="122" t="s">
        <v>287</v>
      </c>
      <c r="B132" s="122" t="s">
        <v>251</v>
      </c>
      <c r="C132" s="10" t="s">
        <v>354</v>
      </c>
      <c r="D132" s="10" t="s">
        <v>197</v>
      </c>
      <c r="E132" s="136">
        <f t="shared" ref="E132" si="92">F132+G132+H132+I132</f>
        <v>34</v>
      </c>
      <c r="F132" s="138">
        <v>34</v>
      </c>
      <c r="G132" s="138">
        <v>0</v>
      </c>
      <c r="H132" s="138">
        <v>0</v>
      </c>
      <c r="I132" s="138">
        <v>0</v>
      </c>
      <c r="J132" s="125" t="s">
        <v>300</v>
      </c>
      <c r="K132" s="10" t="s">
        <v>37</v>
      </c>
      <c r="L132" s="10">
        <v>0</v>
      </c>
      <c r="M132" s="10">
        <v>1</v>
      </c>
      <c r="N132" s="10">
        <v>0</v>
      </c>
      <c r="O132" s="10">
        <v>0</v>
      </c>
      <c r="P132" s="10">
        <v>0</v>
      </c>
      <c r="Q132" s="11"/>
    </row>
    <row r="133" spans="1:17" ht="71.45" customHeight="1" x14ac:dyDescent="0.25">
      <c r="A133" s="122" t="s">
        <v>288</v>
      </c>
      <c r="B133" s="122" t="s">
        <v>251</v>
      </c>
      <c r="C133" s="10" t="s">
        <v>354</v>
      </c>
      <c r="D133" s="10" t="s">
        <v>197</v>
      </c>
      <c r="E133" s="136">
        <f t="shared" ref="E133" si="93">F133+G133+H133+I133</f>
        <v>46.4</v>
      </c>
      <c r="F133" s="138">
        <v>46.4</v>
      </c>
      <c r="G133" s="138">
        <v>0</v>
      </c>
      <c r="H133" s="138">
        <v>0</v>
      </c>
      <c r="I133" s="138">
        <v>0</v>
      </c>
      <c r="J133" s="125" t="s">
        <v>301</v>
      </c>
      <c r="K133" s="10" t="s">
        <v>37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1"/>
    </row>
    <row r="134" spans="1:17" ht="71.45" customHeight="1" x14ac:dyDescent="0.25">
      <c r="A134" s="122" t="s">
        <v>289</v>
      </c>
      <c r="B134" s="122" t="s">
        <v>251</v>
      </c>
      <c r="C134" s="10" t="s">
        <v>354</v>
      </c>
      <c r="D134" s="10" t="s">
        <v>197</v>
      </c>
      <c r="E134" s="136">
        <f t="shared" ref="E134" si="94">F134+G134+H134+I134</f>
        <v>48.8</v>
      </c>
      <c r="F134" s="138">
        <v>48.8</v>
      </c>
      <c r="G134" s="138">
        <v>0</v>
      </c>
      <c r="H134" s="138">
        <v>0</v>
      </c>
      <c r="I134" s="138">
        <v>0</v>
      </c>
      <c r="J134" s="125" t="s">
        <v>302</v>
      </c>
      <c r="K134" s="10" t="s">
        <v>37</v>
      </c>
      <c r="L134" s="10">
        <v>0</v>
      </c>
      <c r="M134" s="10">
        <v>1</v>
      </c>
      <c r="N134" s="10">
        <v>0</v>
      </c>
      <c r="O134" s="10">
        <v>0</v>
      </c>
      <c r="P134" s="10">
        <v>0</v>
      </c>
      <c r="Q134" s="11"/>
    </row>
    <row r="135" spans="1:17" ht="71.45" customHeight="1" x14ac:dyDescent="0.25">
      <c r="A135" s="122" t="s">
        <v>303</v>
      </c>
      <c r="B135" s="122" t="s">
        <v>251</v>
      </c>
      <c r="C135" s="10" t="s">
        <v>354</v>
      </c>
      <c r="D135" s="10" t="s">
        <v>197</v>
      </c>
      <c r="E135" s="136">
        <f t="shared" ref="E135" si="95">F135+G135+H135+I135</f>
        <v>978.7</v>
      </c>
      <c r="F135" s="138">
        <v>978.7</v>
      </c>
      <c r="G135" s="138">
        <v>0</v>
      </c>
      <c r="H135" s="138">
        <v>0</v>
      </c>
      <c r="I135" s="138">
        <v>0</v>
      </c>
      <c r="J135" s="125" t="s">
        <v>290</v>
      </c>
      <c r="K135" s="10" t="s">
        <v>37</v>
      </c>
      <c r="L135" s="10">
        <v>0</v>
      </c>
      <c r="M135" s="10">
        <v>1</v>
      </c>
      <c r="N135" s="10">
        <v>0</v>
      </c>
      <c r="O135" s="10">
        <v>0</v>
      </c>
      <c r="P135" s="10">
        <v>0</v>
      </c>
      <c r="Q135" s="11"/>
    </row>
    <row r="136" spans="1:17" ht="71.45" customHeight="1" x14ac:dyDescent="0.25">
      <c r="A136" s="122" t="s">
        <v>304</v>
      </c>
      <c r="B136" s="122" t="s">
        <v>251</v>
      </c>
      <c r="C136" s="10" t="s">
        <v>354</v>
      </c>
      <c r="D136" s="10" t="s">
        <v>197</v>
      </c>
      <c r="E136" s="136">
        <f t="shared" ref="E136" si="96">F136+G136+H136+I136</f>
        <v>1312.8</v>
      </c>
      <c r="F136" s="138">
        <f t="shared" ref="F136:H136" si="97">F137+F138</f>
        <v>1312.8</v>
      </c>
      <c r="G136" s="138">
        <f t="shared" si="97"/>
        <v>0</v>
      </c>
      <c r="H136" s="138">
        <f t="shared" si="97"/>
        <v>0</v>
      </c>
      <c r="I136" s="138">
        <v>0</v>
      </c>
      <c r="J136" s="125" t="s">
        <v>291</v>
      </c>
      <c r="K136" s="10" t="s">
        <v>37</v>
      </c>
      <c r="L136" s="10">
        <v>0</v>
      </c>
      <c r="M136" s="10">
        <v>1</v>
      </c>
      <c r="N136" s="10">
        <v>0</v>
      </c>
      <c r="O136" s="10">
        <v>0</v>
      </c>
      <c r="P136" s="10">
        <v>0</v>
      </c>
      <c r="Q136" s="11"/>
    </row>
    <row r="137" spans="1:17" ht="71.45" customHeight="1" x14ac:dyDescent="0.25">
      <c r="A137" s="122" t="s">
        <v>305</v>
      </c>
      <c r="B137" s="122" t="s">
        <v>251</v>
      </c>
      <c r="C137" s="10" t="s">
        <v>354</v>
      </c>
      <c r="D137" s="10" t="s">
        <v>197</v>
      </c>
      <c r="E137" s="136">
        <f t="shared" ref="E137" si="98">F137+G137+H137+I137</f>
        <v>1261.5999999999999</v>
      </c>
      <c r="F137" s="138">
        <v>1261.5999999999999</v>
      </c>
      <c r="G137" s="138">
        <v>0</v>
      </c>
      <c r="H137" s="138">
        <v>0</v>
      </c>
      <c r="I137" s="138">
        <v>0</v>
      </c>
      <c r="J137" s="125"/>
      <c r="K137" s="10"/>
      <c r="L137" s="10"/>
      <c r="M137" s="10"/>
      <c r="N137" s="10"/>
      <c r="O137" s="10"/>
      <c r="P137" s="10"/>
      <c r="Q137" s="11"/>
    </row>
    <row r="138" spans="1:17" ht="71.45" customHeight="1" x14ac:dyDescent="0.25">
      <c r="A138" s="122" t="s">
        <v>306</v>
      </c>
      <c r="B138" s="122" t="s">
        <v>251</v>
      </c>
      <c r="C138" s="10" t="s">
        <v>354</v>
      </c>
      <c r="D138" s="10" t="s">
        <v>197</v>
      </c>
      <c r="E138" s="136">
        <f t="shared" ref="E138" si="99">F138+G138+H138+I138</f>
        <v>51.2</v>
      </c>
      <c r="F138" s="138">
        <v>51.2</v>
      </c>
      <c r="G138" s="138">
        <v>0</v>
      </c>
      <c r="H138" s="138">
        <v>0</v>
      </c>
      <c r="I138" s="138">
        <v>0</v>
      </c>
      <c r="J138" s="125"/>
      <c r="K138" s="10"/>
      <c r="L138" s="10"/>
      <c r="M138" s="10"/>
      <c r="N138" s="10"/>
      <c r="O138" s="10"/>
      <c r="P138" s="10"/>
      <c r="Q138" s="11"/>
    </row>
    <row r="139" spans="1:17" ht="71.45" customHeight="1" x14ac:dyDescent="0.25">
      <c r="A139" s="122" t="s">
        <v>307</v>
      </c>
      <c r="B139" s="122" t="s">
        <v>251</v>
      </c>
      <c r="C139" s="10" t="s">
        <v>354</v>
      </c>
      <c r="D139" s="10" t="s">
        <v>197</v>
      </c>
      <c r="E139" s="136">
        <f t="shared" ref="E139" si="100">F139+G139+H139+I139</f>
        <v>445.6</v>
      </c>
      <c r="F139" s="138">
        <f>480-34.4</f>
        <v>445.6</v>
      </c>
      <c r="G139" s="138">
        <v>0</v>
      </c>
      <c r="H139" s="138">
        <v>0</v>
      </c>
      <c r="I139" s="138">
        <v>0</v>
      </c>
      <c r="J139" s="125" t="s">
        <v>292</v>
      </c>
      <c r="K139" s="10" t="s">
        <v>37</v>
      </c>
      <c r="L139" s="10">
        <v>0</v>
      </c>
      <c r="M139" s="10">
        <v>1</v>
      </c>
      <c r="N139" s="10">
        <v>0</v>
      </c>
      <c r="O139" s="10">
        <v>0</v>
      </c>
      <c r="P139" s="10">
        <v>0</v>
      </c>
      <c r="Q139" s="11"/>
    </row>
    <row r="140" spans="1:17" ht="71.45" customHeight="1" x14ac:dyDescent="0.25">
      <c r="A140" s="122" t="s">
        <v>308</v>
      </c>
      <c r="B140" s="122" t="s">
        <v>251</v>
      </c>
      <c r="C140" s="10" t="s">
        <v>354</v>
      </c>
      <c r="D140" s="10" t="s">
        <v>197</v>
      </c>
      <c r="E140" s="136">
        <f t="shared" ref="E140" si="101">F140+G140+H140+I140</f>
        <v>233.6</v>
      </c>
      <c r="F140" s="138">
        <f t="shared" ref="F140:H140" si="102">F141+F142</f>
        <v>233.6</v>
      </c>
      <c r="G140" s="138">
        <f t="shared" si="102"/>
        <v>0</v>
      </c>
      <c r="H140" s="138">
        <f t="shared" si="102"/>
        <v>0</v>
      </c>
      <c r="I140" s="138">
        <v>0</v>
      </c>
      <c r="J140" s="125" t="s">
        <v>243</v>
      </c>
      <c r="K140" s="10" t="s">
        <v>37</v>
      </c>
      <c r="L140" s="10">
        <v>0</v>
      </c>
      <c r="M140" s="10">
        <v>1</v>
      </c>
      <c r="N140" s="10">
        <v>0</v>
      </c>
      <c r="O140" s="10">
        <v>0</v>
      </c>
      <c r="P140" s="10">
        <v>0</v>
      </c>
      <c r="Q140" s="11"/>
    </row>
    <row r="141" spans="1:17" ht="71.45" customHeight="1" x14ac:dyDescent="0.25">
      <c r="A141" s="122" t="s">
        <v>309</v>
      </c>
      <c r="B141" s="122" t="s">
        <v>251</v>
      </c>
      <c r="C141" s="10" t="s">
        <v>354</v>
      </c>
      <c r="D141" s="10" t="s">
        <v>197</v>
      </c>
      <c r="E141" s="136">
        <f t="shared" ref="E141" si="103">F141+G141+H141+I141</f>
        <v>168</v>
      </c>
      <c r="F141" s="138">
        <v>168</v>
      </c>
      <c r="G141" s="138">
        <v>0</v>
      </c>
      <c r="H141" s="138">
        <v>0</v>
      </c>
      <c r="I141" s="138">
        <v>0</v>
      </c>
      <c r="J141" s="125"/>
      <c r="K141" s="10"/>
      <c r="L141" s="10"/>
      <c r="M141" s="10"/>
      <c r="N141" s="10"/>
      <c r="O141" s="10"/>
      <c r="P141" s="10"/>
      <c r="Q141" s="11"/>
    </row>
    <row r="142" spans="1:17" ht="71.45" customHeight="1" x14ac:dyDescent="0.25">
      <c r="A142" s="122" t="s">
        <v>310</v>
      </c>
      <c r="B142" s="122" t="s">
        <v>251</v>
      </c>
      <c r="C142" s="10" t="s">
        <v>354</v>
      </c>
      <c r="D142" s="10" t="s">
        <v>197</v>
      </c>
      <c r="E142" s="136">
        <f t="shared" ref="E142" si="104">F142+G142+H142+I142</f>
        <v>65.599999999999994</v>
      </c>
      <c r="F142" s="138">
        <f>12.6+53</f>
        <v>65.599999999999994</v>
      </c>
      <c r="G142" s="138">
        <v>0</v>
      </c>
      <c r="H142" s="138">
        <v>0</v>
      </c>
      <c r="I142" s="138">
        <v>0</v>
      </c>
      <c r="J142" s="125"/>
      <c r="K142" s="10"/>
      <c r="L142" s="10"/>
      <c r="M142" s="10"/>
      <c r="N142" s="10"/>
      <c r="O142" s="10"/>
      <c r="P142" s="10"/>
      <c r="Q142" s="11"/>
    </row>
    <row r="143" spans="1:17" ht="71.45" customHeight="1" x14ac:dyDescent="0.25">
      <c r="A143" s="122" t="s">
        <v>311</v>
      </c>
      <c r="B143" s="122" t="s">
        <v>251</v>
      </c>
      <c r="C143" s="10" t="s">
        <v>354</v>
      </c>
      <c r="D143" s="10" t="s">
        <v>197</v>
      </c>
      <c r="E143" s="136">
        <f t="shared" ref="E143" si="105">F143+G143+H143+I143</f>
        <v>124.6</v>
      </c>
      <c r="F143" s="138">
        <v>124.6</v>
      </c>
      <c r="G143" s="138">
        <v>0</v>
      </c>
      <c r="H143" s="138">
        <v>0</v>
      </c>
      <c r="I143" s="138">
        <v>0</v>
      </c>
      <c r="J143" s="125" t="s">
        <v>312</v>
      </c>
      <c r="K143" s="10" t="s">
        <v>37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1"/>
    </row>
    <row r="144" spans="1:17" ht="71.45" customHeight="1" x14ac:dyDescent="0.25">
      <c r="A144" s="122" t="s">
        <v>313</v>
      </c>
      <c r="B144" s="122" t="s">
        <v>251</v>
      </c>
      <c r="C144" s="10" t="s">
        <v>354</v>
      </c>
      <c r="D144" s="10" t="s">
        <v>197</v>
      </c>
      <c r="E144" s="136">
        <f t="shared" ref="E144" si="106">F144+G144+H144+I144</f>
        <v>136</v>
      </c>
      <c r="F144" s="138">
        <v>136</v>
      </c>
      <c r="G144" s="138">
        <v>0</v>
      </c>
      <c r="H144" s="138">
        <v>0</v>
      </c>
      <c r="I144" s="138">
        <v>0</v>
      </c>
      <c r="J144" s="125" t="s">
        <v>314</v>
      </c>
      <c r="K144" s="10" t="s">
        <v>37</v>
      </c>
      <c r="L144" s="10">
        <v>0</v>
      </c>
      <c r="M144" s="10">
        <v>1</v>
      </c>
      <c r="N144" s="10">
        <v>0</v>
      </c>
      <c r="O144" s="10">
        <v>0</v>
      </c>
      <c r="P144" s="10">
        <v>0</v>
      </c>
      <c r="Q144" s="11"/>
    </row>
    <row r="145" spans="1:17" ht="71.45" customHeight="1" x14ac:dyDescent="0.25">
      <c r="A145" s="122" t="s">
        <v>315</v>
      </c>
      <c r="B145" s="122" t="s">
        <v>251</v>
      </c>
      <c r="C145" s="10" t="s">
        <v>354</v>
      </c>
      <c r="D145" s="10" t="s">
        <v>197</v>
      </c>
      <c r="E145" s="136">
        <f t="shared" ref="E145" si="107">F145+G145+H145+I145</f>
        <v>543.70000000000005</v>
      </c>
      <c r="F145" s="138">
        <v>543.70000000000005</v>
      </c>
      <c r="G145" s="138">
        <v>0</v>
      </c>
      <c r="H145" s="138">
        <v>0</v>
      </c>
      <c r="I145" s="138">
        <v>0</v>
      </c>
      <c r="J145" s="125" t="s">
        <v>316</v>
      </c>
      <c r="K145" s="10" t="s">
        <v>37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1"/>
    </row>
    <row r="146" spans="1:17" ht="71.45" customHeight="1" x14ac:dyDescent="0.25">
      <c r="A146" s="122" t="s">
        <v>317</v>
      </c>
      <c r="B146" s="122" t="s">
        <v>251</v>
      </c>
      <c r="C146" s="10" t="s">
        <v>354</v>
      </c>
      <c r="D146" s="10" t="s">
        <v>197</v>
      </c>
      <c r="E146" s="136">
        <f t="shared" ref="E146" si="108">F146+G146+H146+I146</f>
        <v>1505.7</v>
      </c>
      <c r="F146" s="138">
        <v>1505.7</v>
      </c>
      <c r="G146" s="138">
        <v>0</v>
      </c>
      <c r="H146" s="138">
        <v>0</v>
      </c>
      <c r="I146" s="138">
        <v>0</v>
      </c>
      <c r="J146" s="125" t="s">
        <v>318</v>
      </c>
      <c r="K146" s="10" t="s">
        <v>37</v>
      </c>
      <c r="L146" s="10">
        <v>0</v>
      </c>
      <c r="M146" s="10">
        <v>1</v>
      </c>
      <c r="N146" s="10">
        <v>0</v>
      </c>
      <c r="O146" s="10">
        <v>0</v>
      </c>
      <c r="P146" s="10">
        <v>0</v>
      </c>
      <c r="Q146" s="11"/>
    </row>
    <row r="147" spans="1:17" ht="71.45" customHeight="1" x14ac:dyDescent="0.25">
      <c r="A147" s="122" t="s">
        <v>319</v>
      </c>
      <c r="B147" s="122" t="s">
        <v>251</v>
      </c>
      <c r="C147" s="10" t="s">
        <v>354</v>
      </c>
      <c r="D147" s="10" t="s">
        <v>197</v>
      </c>
      <c r="E147" s="136">
        <f t="shared" ref="E147" si="109">F147+G147+H147+I147</f>
        <v>137</v>
      </c>
      <c r="F147" s="138">
        <v>137</v>
      </c>
      <c r="G147" s="138">
        <v>0</v>
      </c>
      <c r="H147" s="138">
        <v>0</v>
      </c>
      <c r="I147" s="138">
        <v>0</v>
      </c>
      <c r="J147" s="125" t="s">
        <v>320</v>
      </c>
      <c r="K147" s="10" t="s">
        <v>37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1"/>
    </row>
    <row r="148" spans="1:17" ht="71.45" customHeight="1" x14ac:dyDescent="0.25">
      <c r="A148" s="122" t="s">
        <v>321</v>
      </c>
      <c r="B148" s="122" t="s">
        <v>251</v>
      </c>
      <c r="C148" s="10" t="s">
        <v>354</v>
      </c>
      <c r="D148" s="10" t="s">
        <v>197</v>
      </c>
      <c r="E148" s="136">
        <f t="shared" ref="E148" si="110">F148+G148+H148+I148</f>
        <v>2</v>
      </c>
      <c r="F148" s="138">
        <v>2</v>
      </c>
      <c r="G148" s="138">
        <v>0</v>
      </c>
      <c r="H148" s="138">
        <v>0</v>
      </c>
      <c r="I148" s="138"/>
      <c r="J148" s="125" t="s">
        <v>322</v>
      </c>
      <c r="K148" s="10" t="s">
        <v>37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1"/>
    </row>
    <row r="149" spans="1:17" ht="71.45" customHeight="1" x14ac:dyDescent="0.25">
      <c r="A149" s="122" t="s">
        <v>323</v>
      </c>
      <c r="B149" s="122" t="s">
        <v>251</v>
      </c>
      <c r="C149" s="10" t="s">
        <v>354</v>
      </c>
      <c r="D149" s="10" t="s">
        <v>197</v>
      </c>
      <c r="E149" s="136">
        <f t="shared" ref="E149:E150" si="111">F149+G149+H149+I149</f>
        <v>401</v>
      </c>
      <c r="F149" s="138">
        <f>F150+F151</f>
        <v>401</v>
      </c>
      <c r="G149" s="138">
        <f t="shared" ref="G149:I149" si="112">G150+G151</f>
        <v>0</v>
      </c>
      <c r="H149" s="138">
        <f t="shared" si="112"/>
        <v>0</v>
      </c>
      <c r="I149" s="138">
        <f t="shared" si="112"/>
        <v>0</v>
      </c>
      <c r="J149" s="125" t="s">
        <v>324</v>
      </c>
      <c r="K149" s="10" t="s">
        <v>37</v>
      </c>
      <c r="L149" s="10">
        <v>0</v>
      </c>
      <c r="M149" s="10">
        <v>1</v>
      </c>
      <c r="N149" s="10">
        <v>0</v>
      </c>
      <c r="O149" s="10">
        <v>0</v>
      </c>
      <c r="P149" s="10">
        <v>0</v>
      </c>
      <c r="Q149" s="11"/>
    </row>
    <row r="150" spans="1:17" ht="71.45" customHeight="1" x14ac:dyDescent="0.25">
      <c r="A150" s="122" t="s">
        <v>325</v>
      </c>
      <c r="B150" s="122" t="s">
        <v>251</v>
      </c>
      <c r="C150" s="10" t="s">
        <v>354</v>
      </c>
      <c r="D150" s="10" t="s">
        <v>197</v>
      </c>
      <c r="E150" s="136">
        <f t="shared" si="111"/>
        <v>229</v>
      </c>
      <c r="F150" s="138">
        <v>229</v>
      </c>
      <c r="G150" s="138">
        <v>0</v>
      </c>
      <c r="H150" s="138">
        <v>0</v>
      </c>
      <c r="I150" s="138">
        <v>0</v>
      </c>
      <c r="J150" s="125"/>
      <c r="K150" s="10"/>
      <c r="L150" s="10"/>
      <c r="M150" s="10"/>
      <c r="N150" s="10"/>
      <c r="O150" s="10"/>
      <c r="P150" s="10"/>
      <c r="Q150" s="11"/>
    </row>
    <row r="151" spans="1:17" ht="71.45" customHeight="1" x14ac:dyDescent="0.25">
      <c r="A151" s="122" t="s">
        <v>326</v>
      </c>
      <c r="B151" s="122" t="s">
        <v>251</v>
      </c>
      <c r="C151" s="10" t="s">
        <v>354</v>
      </c>
      <c r="D151" s="10" t="s">
        <v>197</v>
      </c>
      <c r="E151" s="136">
        <f t="shared" ref="E151" si="113">F151+G151+H151+I151</f>
        <v>172</v>
      </c>
      <c r="F151" s="138">
        <v>172</v>
      </c>
      <c r="G151" s="138">
        <v>0</v>
      </c>
      <c r="H151" s="138">
        <v>0</v>
      </c>
      <c r="I151" s="138">
        <v>0</v>
      </c>
      <c r="J151" s="125"/>
      <c r="K151" s="10"/>
      <c r="L151" s="10"/>
      <c r="M151" s="10"/>
      <c r="N151" s="10"/>
      <c r="O151" s="10"/>
      <c r="P151" s="10"/>
      <c r="Q151" s="11"/>
    </row>
    <row r="152" spans="1:17" ht="71.45" customHeight="1" x14ac:dyDescent="0.25">
      <c r="A152" s="122" t="s">
        <v>327</v>
      </c>
      <c r="B152" s="122" t="s">
        <v>251</v>
      </c>
      <c r="C152" s="10" t="s">
        <v>354</v>
      </c>
      <c r="D152" s="10" t="s">
        <v>232</v>
      </c>
      <c r="E152" s="136">
        <f t="shared" ref="E152" si="114">F152+G152+H152+I152</f>
        <v>313.89999999999998</v>
      </c>
      <c r="F152" s="138">
        <v>313.89999999999998</v>
      </c>
      <c r="G152" s="138">
        <v>0</v>
      </c>
      <c r="H152" s="138">
        <v>0</v>
      </c>
      <c r="I152" s="138">
        <v>0</v>
      </c>
      <c r="J152" s="125" t="s">
        <v>328</v>
      </c>
      <c r="K152" s="10" t="s">
        <v>37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1"/>
    </row>
    <row r="153" spans="1:17" ht="71.45" hidden="1" customHeight="1" x14ac:dyDescent="0.25">
      <c r="A153" s="122" t="s">
        <v>331</v>
      </c>
      <c r="B153" s="122" t="s">
        <v>251</v>
      </c>
      <c r="C153" s="10" t="s">
        <v>354</v>
      </c>
      <c r="D153" s="10" t="s">
        <v>197</v>
      </c>
      <c r="E153" s="136">
        <f t="shared" ref="E153:E157" si="115">F153+G153+H153+I153</f>
        <v>0</v>
      </c>
      <c r="F153" s="138">
        <f>F154+F155+F156+F157</f>
        <v>0</v>
      </c>
      <c r="G153" s="138">
        <f t="shared" ref="G153:I153" si="116">G154+G155+G156+G157</f>
        <v>0</v>
      </c>
      <c r="H153" s="138">
        <f t="shared" si="116"/>
        <v>0</v>
      </c>
      <c r="I153" s="138">
        <f t="shared" si="116"/>
        <v>0</v>
      </c>
      <c r="J153" s="125" t="s">
        <v>332</v>
      </c>
      <c r="K153" s="10" t="s">
        <v>37</v>
      </c>
      <c r="L153" s="10">
        <v>0</v>
      </c>
      <c r="M153" s="10">
        <v>0</v>
      </c>
      <c r="N153" s="10">
        <v>4</v>
      </c>
      <c r="O153" s="10">
        <v>0</v>
      </c>
      <c r="P153" s="10">
        <v>0</v>
      </c>
      <c r="Q153" s="11"/>
    </row>
    <row r="154" spans="1:17" ht="45" hidden="1" customHeight="1" x14ac:dyDescent="0.25">
      <c r="A154" s="122" t="s">
        <v>333</v>
      </c>
      <c r="B154" s="122" t="s">
        <v>251</v>
      </c>
      <c r="C154" s="10" t="s">
        <v>354</v>
      </c>
      <c r="D154" s="10" t="s">
        <v>197</v>
      </c>
      <c r="E154" s="136">
        <f t="shared" si="115"/>
        <v>0</v>
      </c>
      <c r="F154" s="138"/>
      <c r="G154" s="138"/>
      <c r="H154" s="138"/>
      <c r="I154" s="138"/>
      <c r="J154" s="125"/>
      <c r="K154" s="122"/>
      <c r="L154" s="10"/>
      <c r="M154" s="122"/>
      <c r="N154" s="122"/>
      <c r="O154" s="122"/>
      <c r="P154" s="122"/>
      <c r="Q154" s="11"/>
    </row>
    <row r="155" spans="1:17" ht="45" hidden="1" customHeight="1" x14ac:dyDescent="0.25">
      <c r="A155" s="122" t="s">
        <v>334</v>
      </c>
      <c r="B155" s="122" t="s">
        <v>251</v>
      </c>
      <c r="C155" s="10" t="s">
        <v>354</v>
      </c>
      <c r="D155" s="10" t="s">
        <v>197</v>
      </c>
      <c r="E155" s="136">
        <f t="shared" si="115"/>
        <v>0</v>
      </c>
      <c r="F155" s="138"/>
      <c r="G155" s="138"/>
      <c r="H155" s="138"/>
      <c r="I155" s="138"/>
      <c r="J155" s="125"/>
      <c r="K155" s="122"/>
      <c r="L155" s="10"/>
      <c r="M155" s="122"/>
      <c r="N155" s="122"/>
      <c r="O155" s="122"/>
      <c r="P155" s="122"/>
      <c r="Q155" s="11"/>
    </row>
    <row r="156" spans="1:17" ht="45" hidden="1" customHeight="1" x14ac:dyDescent="0.25">
      <c r="A156" s="122" t="s">
        <v>335</v>
      </c>
      <c r="B156" s="122" t="s">
        <v>251</v>
      </c>
      <c r="C156" s="10" t="s">
        <v>337</v>
      </c>
      <c r="D156" s="10" t="s">
        <v>197</v>
      </c>
      <c r="E156" s="136">
        <f t="shared" si="115"/>
        <v>0</v>
      </c>
      <c r="F156" s="138"/>
      <c r="G156" s="138"/>
      <c r="H156" s="138"/>
      <c r="I156" s="138"/>
      <c r="J156" s="125"/>
      <c r="K156" s="122"/>
      <c r="L156" s="10"/>
      <c r="M156" s="122"/>
      <c r="N156" s="122"/>
      <c r="O156" s="122"/>
      <c r="P156" s="122"/>
      <c r="Q156" s="11"/>
    </row>
    <row r="157" spans="1:17" ht="45" hidden="1" customHeight="1" x14ac:dyDescent="0.25">
      <c r="A157" s="122" t="s">
        <v>336</v>
      </c>
      <c r="B157" s="122" t="s">
        <v>251</v>
      </c>
      <c r="C157" s="10" t="s">
        <v>354</v>
      </c>
      <c r="D157" s="10" t="s">
        <v>197</v>
      </c>
      <c r="E157" s="136">
        <f t="shared" si="115"/>
        <v>0</v>
      </c>
      <c r="F157" s="138"/>
      <c r="G157" s="138"/>
      <c r="H157" s="138"/>
      <c r="I157" s="138"/>
      <c r="J157" s="125"/>
      <c r="K157" s="122"/>
      <c r="L157" s="10"/>
      <c r="M157" s="122"/>
      <c r="N157" s="122"/>
      <c r="O157" s="122"/>
      <c r="P157" s="122"/>
      <c r="Q157" s="11"/>
    </row>
    <row r="158" spans="1:17" ht="71.45" hidden="1" customHeight="1" x14ac:dyDescent="0.25">
      <c r="A158" s="122" t="s">
        <v>338</v>
      </c>
      <c r="B158" s="122" t="s">
        <v>251</v>
      </c>
      <c r="C158" s="10" t="s">
        <v>354</v>
      </c>
      <c r="D158" s="10" t="s">
        <v>197</v>
      </c>
      <c r="E158" s="136">
        <f t="shared" ref="E158:E162" si="117">F158+G158+H158+I158</f>
        <v>0</v>
      </c>
      <c r="F158" s="138">
        <f>F159+F160+F161+F162</f>
        <v>0</v>
      </c>
      <c r="G158" s="138">
        <f t="shared" ref="G158" si="118">G159+G160+G161+G162</f>
        <v>0</v>
      </c>
      <c r="H158" s="138">
        <f t="shared" ref="H158" si="119">H159+H160+H161+H162</f>
        <v>0</v>
      </c>
      <c r="I158" s="138">
        <f t="shared" ref="I158" si="120">I159+I160+I161+I162</f>
        <v>0</v>
      </c>
      <c r="J158" s="125" t="s">
        <v>339</v>
      </c>
      <c r="K158" s="10" t="s">
        <v>37</v>
      </c>
      <c r="L158" s="10">
        <v>0</v>
      </c>
      <c r="M158" s="10">
        <v>0</v>
      </c>
      <c r="N158" s="10">
        <v>4</v>
      </c>
      <c r="O158" s="10">
        <v>0</v>
      </c>
      <c r="P158" s="10">
        <v>0</v>
      </c>
      <c r="Q158" s="11"/>
    </row>
    <row r="159" spans="1:17" ht="45" hidden="1" customHeight="1" x14ac:dyDescent="0.25">
      <c r="A159" s="122" t="s">
        <v>340</v>
      </c>
      <c r="B159" s="122" t="s">
        <v>251</v>
      </c>
      <c r="C159" s="10" t="s">
        <v>354</v>
      </c>
      <c r="D159" s="10" t="s">
        <v>197</v>
      </c>
      <c r="E159" s="136">
        <f t="shared" si="117"/>
        <v>0</v>
      </c>
      <c r="F159" s="138"/>
      <c r="G159" s="138"/>
      <c r="H159" s="138"/>
      <c r="I159" s="138"/>
      <c r="J159" s="125"/>
      <c r="K159" s="122"/>
      <c r="L159" s="10"/>
      <c r="M159" s="122"/>
      <c r="N159" s="122"/>
      <c r="O159" s="122"/>
      <c r="P159" s="122"/>
      <c r="Q159" s="11"/>
    </row>
    <row r="160" spans="1:17" ht="58.7" hidden="1" customHeight="1" x14ac:dyDescent="0.25">
      <c r="A160" s="122" t="s">
        <v>341</v>
      </c>
      <c r="B160" s="122" t="s">
        <v>251</v>
      </c>
      <c r="C160" s="10" t="s">
        <v>354</v>
      </c>
      <c r="D160" s="10" t="s">
        <v>197</v>
      </c>
      <c r="E160" s="136">
        <f t="shared" si="117"/>
        <v>0</v>
      </c>
      <c r="F160" s="138"/>
      <c r="G160" s="138"/>
      <c r="H160" s="138"/>
      <c r="I160" s="138"/>
      <c r="J160" s="125"/>
      <c r="K160" s="122"/>
      <c r="L160" s="10"/>
      <c r="M160" s="122"/>
      <c r="N160" s="122"/>
      <c r="O160" s="122"/>
      <c r="P160" s="122"/>
      <c r="Q160" s="11"/>
    </row>
    <row r="161" spans="1:17" ht="45" hidden="1" customHeight="1" x14ac:dyDescent="0.25">
      <c r="A161" s="122" t="s">
        <v>342</v>
      </c>
      <c r="B161" s="122" t="s">
        <v>251</v>
      </c>
      <c r="C161" s="10" t="s">
        <v>354</v>
      </c>
      <c r="D161" s="10" t="s">
        <v>197</v>
      </c>
      <c r="E161" s="136">
        <f t="shared" si="117"/>
        <v>0</v>
      </c>
      <c r="F161" s="138"/>
      <c r="G161" s="138"/>
      <c r="H161" s="138"/>
      <c r="I161" s="138"/>
      <c r="J161" s="125"/>
      <c r="K161" s="122"/>
      <c r="L161" s="10"/>
      <c r="M161" s="122"/>
      <c r="N161" s="122"/>
      <c r="O161" s="122"/>
      <c r="P161" s="122"/>
      <c r="Q161" s="11"/>
    </row>
    <row r="162" spans="1:17" ht="45" hidden="1" customHeight="1" x14ac:dyDescent="0.25">
      <c r="A162" s="122" t="s">
        <v>343</v>
      </c>
      <c r="B162" s="122" t="s">
        <v>251</v>
      </c>
      <c r="C162" s="10" t="s">
        <v>354</v>
      </c>
      <c r="D162" s="10" t="s">
        <v>197</v>
      </c>
      <c r="E162" s="136">
        <f t="shared" si="117"/>
        <v>0</v>
      </c>
      <c r="F162" s="138"/>
      <c r="G162" s="138"/>
      <c r="H162" s="138"/>
      <c r="I162" s="138"/>
      <c r="J162" s="125"/>
      <c r="K162" s="122"/>
      <c r="L162" s="10"/>
      <c r="M162" s="122"/>
      <c r="N162" s="122"/>
      <c r="O162" s="122"/>
      <c r="P162" s="122"/>
      <c r="Q162" s="11"/>
    </row>
    <row r="163" spans="1:17" ht="15" customHeight="1" x14ac:dyDescent="0.25">
      <c r="A163" s="139" t="s">
        <v>360</v>
      </c>
      <c r="B163" s="139" t="s">
        <v>251</v>
      </c>
      <c r="C163" s="139" t="s">
        <v>354</v>
      </c>
      <c r="D163" s="10" t="s">
        <v>16</v>
      </c>
      <c r="E163" s="138">
        <f>E164+E165+E166</f>
        <v>11668.900000000001</v>
      </c>
      <c r="F163" s="138">
        <f>F164+F165+F166</f>
        <v>11668.900000000001</v>
      </c>
      <c r="G163" s="138">
        <f t="shared" ref="G163:I163" si="121">G164+G165+G166</f>
        <v>0</v>
      </c>
      <c r="H163" s="138">
        <f t="shared" si="121"/>
        <v>0</v>
      </c>
      <c r="I163" s="138">
        <f t="shared" si="121"/>
        <v>0</v>
      </c>
      <c r="J163" s="142" t="s">
        <v>361</v>
      </c>
      <c r="K163" s="139" t="s">
        <v>37</v>
      </c>
      <c r="L163" s="10">
        <v>0</v>
      </c>
      <c r="M163" s="139">
        <v>1</v>
      </c>
      <c r="N163" s="139">
        <v>1</v>
      </c>
      <c r="O163" s="139">
        <v>1</v>
      </c>
      <c r="P163" s="139">
        <v>1</v>
      </c>
      <c r="Q163" s="11"/>
    </row>
    <row r="164" spans="1:17" ht="42" customHeight="1" x14ac:dyDescent="0.25">
      <c r="A164" s="140"/>
      <c r="B164" s="140"/>
      <c r="C164" s="140"/>
      <c r="D164" s="10" t="s">
        <v>231</v>
      </c>
      <c r="E164" s="136">
        <f t="shared" ref="E164" si="122">F164+G164+H164+I164</f>
        <v>4615.6000000000004</v>
      </c>
      <c r="F164" s="138">
        <f>F168+F172+F176</f>
        <v>4615.6000000000004</v>
      </c>
      <c r="G164" s="138">
        <f t="shared" ref="G164:I164" si="123">G168+G172+G176</f>
        <v>0</v>
      </c>
      <c r="H164" s="138">
        <f t="shared" si="123"/>
        <v>0</v>
      </c>
      <c r="I164" s="138">
        <f t="shared" si="123"/>
        <v>0</v>
      </c>
      <c r="J164" s="147"/>
      <c r="K164" s="140"/>
      <c r="L164" s="10"/>
      <c r="M164" s="140"/>
      <c r="N164" s="140"/>
      <c r="O164" s="140"/>
      <c r="P164" s="140"/>
      <c r="Q164" s="11"/>
    </row>
    <row r="165" spans="1:17" ht="39.200000000000003" customHeight="1" x14ac:dyDescent="0.25">
      <c r="A165" s="140"/>
      <c r="B165" s="140"/>
      <c r="C165" s="140"/>
      <c r="D165" s="10" t="s">
        <v>61</v>
      </c>
      <c r="E165" s="136">
        <f t="shared" ref="E165" si="124">F165+G165+H165+I165</f>
        <v>668.2</v>
      </c>
      <c r="F165" s="138">
        <f>F169+F173+F177</f>
        <v>668.2</v>
      </c>
      <c r="G165" s="138">
        <f t="shared" ref="G165:I165" si="125">G169+G173+G177</f>
        <v>0</v>
      </c>
      <c r="H165" s="138">
        <f t="shared" si="125"/>
        <v>0</v>
      </c>
      <c r="I165" s="138">
        <f t="shared" si="125"/>
        <v>0</v>
      </c>
      <c r="J165" s="147"/>
      <c r="K165" s="140"/>
      <c r="L165" s="10"/>
      <c r="M165" s="140"/>
      <c r="N165" s="140"/>
      <c r="O165" s="140"/>
      <c r="P165" s="140"/>
      <c r="Q165" s="11"/>
    </row>
    <row r="166" spans="1:17" x14ac:dyDescent="0.25">
      <c r="A166" s="141"/>
      <c r="B166" s="141"/>
      <c r="C166" s="141"/>
      <c r="D166" s="10" t="s">
        <v>14</v>
      </c>
      <c r="E166" s="136">
        <f t="shared" ref="E166" si="126">F166+G166+H166+I166</f>
        <v>6385.1</v>
      </c>
      <c r="F166" s="138">
        <f>F170+F174+F178</f>
        <v>6385.1</v>
      </c>
      <c r="G166" s="138">
        <f t="shared" ref="G166:I166" si="127">G170+G174+G178</f>
        <v>0</v>
      </c>
      <c r="H166" s="138">
        <f t="shared" si="127"/>
        <v>0</v>
      </c>
      <c r="I166" s="138">
        <f t="shared" si="127"/>
        <v>0</v>
      </c>
      <c r="J166" s="145"/>
      <c r="K166" s="146"/>
      <c r="L166" s="10"/>
      <c r="M166" s="146"/>
      <c r="N166" s="146"/>
      <c r="O166" s="146"/>
      <c r="P166" s="146"/>
      <c r="Q166" s="11"/>
    </row>
    <row r="167" spans="1:17" x14ac:dyDescent="0.25">
      <c r="A167" s="139" t="s">
        <v>565</v>
      </c>
      <c r="B167" s="139" t="s">
        <v>251</v>
      </c>
      <c r="C167" s="139" t="s">
        <v>354</v>
      </c>
      <c r="D167" s="10" t="s">
        <v>16</v>
      </c>
      <c r="E167" s="138">
        <f>E168+E169+E170</f>
        <v>7424.5</v>
      </c>
      <c r="F167" s="138">
        <f>F168+F169+F170</f>
        <v>7424.5</v>
      </c>
      <c r="G167" s="138">
        <f t="shared" ref="G167:I167" si="128">G168+G169+G170</f>
        <v>0</v>
      </c>
      <c r="H167" s="138">
        <f t="shared" si="128"/>
        <v>0</v>
      </c>
      <c r="I167" s="138">
        <f t="shared" si="128"/>
        <v>0</v>
      </c>
      <c r="J167" s="142" t="s">
        <v>362</v>
      </c>
      <c r="K167" s="139" t="s">
        <v>37</v>
      </c>
      <c r="L167" s="10">
        <v>0</v>
      </c>
      <c r="M167" s="139">
        <v>1</v>
      </c>
      <c r="N167" s="139">
        <v>0</v>
      </c>
      <c r="O167" s="139">
        <v>0</v>
      </c>
      <c r="P167" s="139">
        <v>0</v>
      </c>
      <c r="Q167" s="11"/>
    </row>
    <row r="168" spans="1:17" ht="50.25" customHeight="1" x14ac:dyDescent="0.25">
      <c r="A168" s="140"/>
      <c r="B168" s="140"/>
      <c r="C168" s="140"/>
      <c r="D168" s="10" t="s">
        <v>197</v>
      </c>
      <c r="E168" s="136">
        <f t="shared" ref="E168" si="129">F168+G168+H168+I168</f>
        <v>371.2</v>
      </c>
      <c r="F168" s="138">
        <v>371.2</v>
      </c>
      <c r="G168" s="138">
        <v>0</v>
      </c>
      <c r="H168" s="138">
        <v>0</v>
      </c>
      <c r="I168" s="138">
        <v>0</v>
      </c>
      <c r="J168" s="147"/>
      <c r="K168" s="140"/>
      <c r="L168" s="10"/>
      <c r="M168" s="140"/>
      <c r="N168" s="140"/>
      <c r="O168" s="140"/>
      <c r="P168" s="140"/>
      <c r="Q168" s="11"/>
    </row>
    <row r="169" spans="1:17" ht="25.5" x14ac:dyDescent="0.25">
      <c r="A169" s="140"/>
      <c r="B169" s="140"/>
      <c r="C169" s="140"/>
      <c r="D169" s="10" t="s">
        <v>13</v>
      </c>
      <c r="E169" s="136">
        <f t="shared" ref="E169" si="130">F169+G169+H169+I169</f>
        <v>668.2</v>
      </c>
      <c r="F169" s="138">
        <v>668.2</v>
      </c>
      <c r="G169" s="138">
        <v>0</v>
      </c>
      <c r="H169" s="138">
        <v>0</v>
      </c>
      <c r="I169" s="138"/>
      <c r="J169" s="147"/>
      <c r="K169" s="140"/>
      <c r="L169" s="10"/>
      <c r="M169" s="140"/>
      <c r="N169" s="140"/>
      <c r="O169" s="140"/>
      <c r="P169" s="140"/>
      <c r="Q169" s="11"/>
    </row>
    <row r="170" spans="1:17" x14ac:dyDescent="0.25">
      <c r="A170" s="141"/>
      <c r="B170" s="141"/>
      <c r="C170" s="141"/>
      <c r="D170" s="10" t="s">
        <v>19</v>
      </c>
      <c r="E170" s="136">
        <f t="shared" ref="E170" si="131">F170+G170+H170+I170</f>
        <v>6385.1</v>
      </c>
      <c r="F170" s="138">
        <v>6385.1</v>
      </c>
      <c r="G170" s="138">
        <v>0</v>
      </c>
      <c r="H170" s="138">
        <v>0</v>
      </c>
      <c r="I170" s="138">
        <v>0</v>
      </c>
      <c r="J170" s="145"/>
      <c r="K170" s="146"/>
      <c r="L170" s="10"/>
      <c r="M170" s="146"/>
      <c r="N170" s="146"/>
      <c r="O170" s="146"/>
      <c r="P170" s="146"/>
      <c r="Q170" s="11"/>
    </row>
    <row r="171" spans="1:17" x14ac:dyDescent="0.25">
      <c r="A171" s="139" t="s">
        <v>566</v>
      </c>
      <c r="B171" s="139" t="s">
        <v>251</v>
      </c>
      <c r="C171" s="139" t="s">
        <v>354</v>
      </c>
      <c r="D171" s="10" t="s">
        <v>16</v>
      </c>
      <c r="E171" s="138">
        <f>E172+E173+E174</f>
        <v>3999.9</v>
      </c>
      <c r="F171" s="138">
        <f>F172+F173+F174</f>
        <v>3999.9</v>
      </c>
      <c r="G171" s="138">
        <f t="shared" ref="G171:I171" si="132">G172+G173+G174</f>
        <v>0</v>
      </c>
      <c r="H171" s="138">
        <f t="shared" si="132"/>
        <v>0</v>
      </c>
      <c r="I171" s="138">
        <f t="shared" si="132"/>
        <v>0</v>
      </c>
      <c r="J171" s="142" t="s">
        <v>363</v>
      </c>
      <c r="K171" s="139" t="s">
        <v>37</v>
      </c>
      <c r="L171" s="10">
        <v>0</v>
      </c>
      <c r="M171" s="139">
        <v>1</v>
      </c>
      <c r="N171" s="139">
        <v>0</v>
      </c>
      <c r="O171" s="139">
        <v>0</v>
      </c>
      <c r="P171" s="139">
        <v>0</v>
      </c>
      <c r="Q171" s="11"/>
    </row>
    <row r="172" spans="1:17" ht="44.25" customHeight="1" x14ac:dyDescent="0.25">
      <c r="A172" s="140"/>
      <c r="B172" s="140"/>
      <c r="C172" s="140"/>
      <c r="D172" s="10" t="s">
        <v>197</v>
      </c>
      <c r="E172" s="136">
        <f t="shared" ref="E172" si="133">F172+G172+H172+I172</f>
        <v>3999.9</v>
      </c>
      <c r="F172" s="138">
        <v>3999.9</v>
      </c>
      <c r="G172" s="138">
        <v>0</v>
      </c>
      <c r="H172" s="138">
        <v>0</v>
      </c>
      <c r="I172" s="138">
        <v>0</v>
      </c>
      <c r="J172" s="147"/>
      <c r="K172" s="140"/>
      <c r="L172" s="10"/>
      <c r="M172" s="140"/>
      <c r="N172" s="140"/>
      <c r="O172" s="140"/>
      <c r="P172" s="140"/>
      <c r="Q172" s="11"/>
    </row>
    <row r="173" spans="1:17" ht="25.5" x14ac:dyDescent="0.25">
      <c r="A173" s="140"/>
      <c r="B173" s="140"/>
      <c r="C173" s="140"/>
      <c r="D173" s="10" t="s">
        <v>13</v>
      </c>
      <c r="E173" s="136">
        <f t="shared" ref="E173" si="134">F173+G173+H173+I173</f>
        <v>0</v>
      </c>
      <c r="F173" s="138">
        <v>0</v>
      </c>
      <c r="G173" s="138">
        <v>0</v>
      </c>
      <c r="H173" s="138">
        <v>0</v>
      </c>
      <c r="I173" s="138">
        <v>0</v>
      </c>
      <c r="J173" s="147"/>
      <c r="K173" s="140"/>
      <c r="L173" s="10"/>
      <c r="M173" s="140"/>
      <c r="N173" s="140"/>
      <c r="O173" s="140"/>
      <c r="P173" s="140"/>
      <c r="Q173" s="11"/>
    </row>
    <row r="174" spans="1:17" x14ac:dyDescent="0.25">
      <c r="A174" s="141"/>
      <c r="B174" s="141"/>
      <c r="C174" s="141"/>
      <c r="D174" s="10" t="s">
        <v>19</v>
      </c>
      <c r="E174" s="136">
        <f t="shared" ref="E174" si="135">F174+G174+H174+I174</f>
        <v>0</v>
      </c>
      <c r="F174" s="138">
        <v>0</v>
      </c>
      <c r="G174" s="138">
        <v>0</v>
      </c>
      <c r="H174" s="138">
        <v>0</v>
      </c>
      <c r="I174" s="138">
        <v>0</v>
      </c>
      <c r="J174" s="145"/>
      <c r="K174" s="146"/>
      <c r="L174" s="10"/>
      <c r="M174" s="146"/>
      <c r="N174" s="146"/>
      <c r="O174" s="146"/>
      <c r="P174" s="146"/>
      <c r="Q174" s="11"/>
    </row>
    <row r="175" spans="1:17" x14ac:dyDescent="0.25">
      <c r="A175" s="139" t="s">
        <v>567</v>
      </c>
      <c r="B175" s="139" t="s">
        <v>251</v>
      </c>
      <c r="C175" s="139" t="s">
        <v>354</v>
      </c>
      <c r="D175" s="10" t="s">
        <v>16</v>
      </c>
      <c r="E175" s="138">
        <f>E176+E177+E178</f>
        <v>244.5</v>
      </c>
      <c r="F175" s="138">
        <f>F176+F177+F178</f>
        <v>244.5</v>
      </c>
      <c r="G175" s="138">
        <f t="shared" ref="G175:I175" si="136">G176+G177+G178</f>
        <v>0</v>
      </c>
      <c r="H175" s="138">
        <f t="shared" si="136"/>
        <v>0</v>
      </c>
      <c r="I175" s="138">
        <f t="shared" si="136"/>
        <v>0</v>
      </c>
      <c r="J175" s="142" t="s">
        <v>364</v>
      </c>
      <c r="K175" s="139" t="s">
        <v>37</v>
      </c>
      <c r="L175" s="10">
        <v>0</v>
      </c>
      <c r="M175" s="139">
        <v>1</v>
      </c>
      <c r="N175" s="139">
        <v>0</v>
      </c>
      <c r="O175" s="139">
        <v>0</v>
      </c>
      <c r="P175" s="139">
        <v>0</v>
      </c>
      <c r="Q175" s="11"/>
    </row>
    <row r="176" spans="1:17" ht="42" customHeight="1" x14ac:dyDescent="0.25">
      <c r="A176" s="140"/>
      <c r="B176" s="140"/>
      <c r="C176" s="140"/>
      <c r="D176" s="10" t="s">
        <v>197</v>
      </c>
      <c r="E176" s="136">
        <f t="shared" ref="E176" si="137">F176+G176+H176+I176</f>
        <v>244.5</v>
      </c>
      <c r="F176" s="138">
        <v>244.5</v>
      </c>
      <c r="G176" s="138">
        <v>0</v>
      </c>
      <c r="H176" s="138">
        <v>0</v>
      </c>
      <c r="I176" s="138">
        <v>0</v>
      </c>
      <c r="J176" s="147"/>
      <c r="K176" s="140"/>
      <c r="L176" s="10"/>
      <c r="M176" s="140"/>
      <c r="N176" s="140"/>
      <c r="O176" s="140"/>
      <c r="P176" s="140"/>
      <c r="Q176" s="11"/>
    </row>
    <row r="177" spans="1:17" ht="25.5" x14ac:dyDescent="0.25">
      <c r="A177" s="140"/>
      <c r="B177" s="140"/>
      <c r="C177" s="140"/>
      <c r="D177" s="10" t="s">
        <v>13</v>
      </c>
      <c r="E177" s="136">
        <f t="shared" ref="E177" si="138">F177+G177+H177+I177</f>
        <v>0</v>
      </c>
      <c r="F177" s="138">
        <v>0</v>
      </c>
      <c r="G177" s="138">
        <v>0</v>
      </c>
      <c r="H177" s="138">
        <v>0</v>
      </c>
      <c r="I177" s="138">
        <v>0</v>
      </c>
      <c r="J177" s="147"/>
      <c r="K177" s="140"/>
      <c r="L177" s="10"/>
      <c r="M177" s="140"/>
      <c r="N177" s="140"/>
      <c r="O177" s="140"/>
      <c r="P177" s="140"/>
      <c r="Q177" s="11"/>
    </row>
    <row r="178" spans="1:17" x14ac:dyDescent="0.25">
      <c r="A178" s="141"/>
      <c r="B178" s="141"/>
      <c r="C178" s="141"/>
      <c r="D178" s="10" t="s">
        <v>19</v>
      </c>
      <c r="E178" s="136">
        <f t="shared" ref="E178" si="139">F178+G178+H178+I178</f>
        <v>0</v>
      </c>
      <c r="F178" s="138"/>
      <c r="G178" s="138">
        <v>0</v>
      </c>
      <c r="H178" s="138">
        <v>0</v>
      </c>
      <c r="I178" s="138"/>
      <c r="J178" s="145"/>
      <c r="K178" s="146"/>
      <c r="L178" s="10"/>
      <c r="M178" s="146"/>
      <c r="N178" s="146"/>
      <c r="O178" s="146"/>
      <c r="P178" s="146"/>
      <c r="Q178" s="11"/>
    </row>
    <row r="179" spans="1:17" ht="15" customHeight="1" x14ac:dyDescent="0.25">
      <c r="A179" s="139" t="s">
        <v>365</v>
      </c>
      <c r="B179" s="139" t="s">
        <v>251</v>
      </c>
      <c r="C179" s="139" t="s">
        <v>354</v>
      </c>
      <c r="D179" s="10" t="s">
        <v>16</v>
      </c>
      <c r="E179" s="138">
        <f>E180+E181+E182</f>
        <v>1310.2</v>
      </c>
      <c r="F179" s="138">
        <f t="shared" ref="F179:I179" si="140">F180+F181+F182</f>
        <v>1310.2</v>
      </c>
      <c r="G179" s="138">
        <f t="shared" si="140"/>
        <v>0</v>
      </c>
      <c r="H179" s="138">
        <f t="shared" si="140"/>
        <v>0</v>
      </c>
      <c r="I179" s="138">
        <f t="shared" si="140"/>
        <v>0</v>
      </c>
      <c r="J179" s="142" t="s">
        <v>366</v>
      </c>
      <c r="K179" s="139" t="s">
        <v>37</v>
      </c>
      <c r="L179" s="10">
        <v>0</v>
      </c>
      <c r="M179" s="139">
        <v>1</v>
      </c>
      <c r="N179" s="139">
        <v>0</v>
      </c>
      <c r="O179" s="139">
        <v>0</v>
      </c>
      <c r="P179" s="139">
        <v>0</v>
      </c>
      <c r="Q179" s="11"/>
    </row>
    <row r="180" spans="1:17" ht="42" customHeight="1" x14ac:dyDescent="0.25">
      <c r="A180" s="140"/>
      <c r="B180" s="140"/>
      <c r="C180" s="140"/>
      <c r="D180" s="10" t="s">
        <v>197</v>
      </c>
      <c r="E180" s="136">
        <f t="shared" ref="E180" si="141">F180+G180+H180+I180</f>
        <v>0</v>
      </c>
      <c r="F180" s="138">
        <f>F184</f>
        <v>0</v>
      </c>
      <c r="G180" s="138">
        <f t="shared" ref="G180:I180" si="142">G184</f>
        <v>0</v>
      </c>
      <c r="H180" s="138">
        <f t="shared" si="142"/>
        <v>0</v>
      </c>
      <c r="I180" s="138">
        <f t="shared" si="142"/>
        <v>0</v>
      </c>
      <c r="J180" s="147"/>
      <c r="K180" s="140"/>
      <c r="L180" s="10"/>
      <c r="M180" s="140"/>
      <c r="N180" s="140"/>
      <c r="O180" s="140"/>
      <c r="P180" s="140"/>
      <c r="Q180" s="11"/>
    </row>
    <row r="181" spans="1:17" ht="30.75" customHeight="1" x14ac:dyDescent="0.25">
      <c r="A181" s="140"/>
      <c r="B181" s="140"/>
      <c r="C181" s="140"/>
      <c r="D181" s="10" t="s">
        <v>238</v>
      </c>
      <c r="E181" s="136">
        <f t="shared" ref="E181" si="143">F181+G181+H181+I181</f>
        <v>1126.7</v>
      </c>
      <c r="F181" s="138">
        <f>F185</f>
        <v>1126.7</v>
      </c>
      <c r="G181" s="138">
        <f t="shared" ref="G181:I181" si="144">G185</f>
        <v>0</v>
      </c>
      <c r="H181" s="138">
        <f t="shared" si="144"/>
        <v>0</v>
      </c>
      <c r="I181" s="138">
        <f t="shared" si="144"/>
        <v>0</v>
      </c>
      <c r="J181" s="147"/>
      <c r="K181" s="140"/>
      <c r="L181" s="10"/>
      <c r="M181" s="140"/>
      <c r="N181" s="140"/>
      <c r="O181" s="140"/>
      <c r="P181" s="140"/>
      <c r="Q181" s="11"/>
    </row>
    <row r="182" spans="1:17" ht="30.75" customHeight="1" x14ac:dyDescent="0.25">
      <c r="A182" s="146"/>
      <c r="B182" s="141"/>
      <c r="C182" s="146"/>
      <c r="D182" s="10" t="s">
        <v>61</v>
      </c>
      <c r="E182" s="136">
        <f t="shared" ref="E182" si="145">F182+G182+H182+I182</f>
        <v>183.5</v>
      </c>
      <c r="F182" s="138">
        <f t="shared" ref="F182:I182" si="146">F186</f>
        <v>183.5</v>
      </c>
      <c r="G182" s="138">
        <f t="shared" si="146"/>
        <v>0</v>
      </c>
      <c r="H182" s="138">
        <f t="shared" si="146"/>
        <v>0</v>
      </c>
      <c r="I182" s="138">
        <f t="shared" si="146"/>
        <v>0</v>
      </c>
      <c r="J182" s="145"/>
      <c r="K182" s="146"/>
      <c r="L182" s="10"/>
      <c r="M182" s="146"/>
      <c r="N182" s="146"/>
      <c r="O182" s="146"/>
      <c r="P182" s="146"/>
      <c r="Q182" s="11"/>
    </row>
    <row r="183" spans="1:17" ht="15" customHeight="1" x14ac:dyDescent="0.25">
      <c r="A183" s="139" t="s">
        <v>568</v>
      </c>
      <c r="B183" s="139" t="s">
        <v>251</v>
      </c>
      <c r="C183" s="139" t="s">
        <v>354</v>
      </c>
      <c r="D183" s="10" t="s">
        <v>16</v>
      </c>
      <c r="E183" s="138">
        <f t="shared" ref="E183:G183" si="147">E184+E185+E186</f>
        <v>1310.2</v>
      </c>
      <c r="F183" s="138">
        <f t="shared" si="147"/>
        <v>1310.2</v>
      </c>
      <c r="G183" s="138">
        <f t="shared" si="147"/>
        <v>0</v>
      </c>
      <c r="H183" s="138">
        <f>H184+H185+H186</f>
        <v>0</v>
      </c>
      <c r="I183" s="138">
        <f>I184+I185+I186</f>
        <v>0</v>
      </c>
      <c r="J183" s="142" t="s">
        <v>367</v>
      </c>
      <c r="K183" s="139" t="s">
        <v>37</v>
      </c>
      <c r="L183" s="10">
        <v>0</v>
      </c>
      <c r="M183" s="139">
        <v>1</v>
      </c>
      <c r="N183" s="139">
        <v>0</v>
      </c>
      <c r="O183" s="139">
        <v>0</v>
      </c>
      <c r="P183" s="139">
        <v>0</v>
      </c>
      <c r="Q183" s="11"/>
    </row>
    <row r="184" spans="1:17" ht="42" customHeight="1" x14ac:dyDescent="0.25">
      <c r="A184" s="140"/>
      <c r="B184" s="140"/>
      <c r="C184" s="140"/>
      <c r="D184" s="10" t="s">
        <v>197</v>
      </c>
      <c r="E184" s="136">
        <f t="shared" ref="E184" si="148">F184+G184+H184+I184</f>
        <v>0</v>
      </c>
      <c r="F184" s="138">
        <f>2848.9-2848.9</f>
        <v>0</v>
      </c>
      <c r="G184" s="138">
        <v>0</v>
      </c>
      <c r="H184" s="138">
        <v>0</v>
      </c>
      <c r="I184" s="138">
        <v>0</v>
      </c>
      <c r="J184" s="147"/>
      <c r="K184" s="140"/>
      <c r="L184" s="10"/>
      <c r="M184" s="140"/>
      <c r="N184" s="140"/>
      <c r="O184" s="140"/>
      <c r="P184" s="140"/>
      <c r="Q184" s="11"/>
    </row>
    <row r="185" spans="1:17" ht="29.25" customHeight="1" x14ac:dyDescent="0.25">
      <c r="A185" s="140"/>
      <c r="B185" s="140"/>
      <c r="C185" s="140"/>
      <c r="D185" s="10" t="s">
        <v>19</v>
      </c>
      <c r="E185" s="136">
        <f t="shared" ref="E185" si="149">F185+G185+H185+I185</f>
        <v>1126.7</v>
      </c>
      <c r="F185" s="138">
        <v>1126.7</v>
      </c>
      <c r="G185" s="138">
        <v>0</v>
      </c>
      <c r="H185" s="138">
        <v>0</v>
      </c>
      <c r="I185" s="138">
        <v>0</v>
      </c>
      <c r="J185" s="143"/>
      <c r="K185" s="144"/>
      <c r="L185" s="10"/>
      <c r="M185" s="144"/>
      <c r="N185" s="144"/>
      <c r="O185" s="144"/>
      <c r="P185" s="144"/>
      <c r="Q185" s="11"/>
    </row>
    <row r="186" spans="1:17" ht="29.25" customHeight="1" x14ac:dyDescent="0.25">
      <c r="A186" s="146"/>
      <c r="B186" s="141"/>
      <c r="C186" s="146"/>
      <c r="D186" s="10" t="s">
        <v>13</v>
      </c>
      <c r="E186" s="136">
        <f t="shared" ref="E186" si="150">F186+G186+H186+I186</f>
        <v>183.5</v>
      </c>
      <c r="F186" s="138">
        <v>183.5</v>
      </c>
      <c r="G186" s="138">
        <v>0</v>
      </c>
      <c r="H186" s="138">
        <v>0</v>
      </c>
      <c r="I186" s="138">
        <v>0</v>
      </c>
      <c r="J186" s="145"/>
      <c r="K186" s="146"/>
      <c r="L186" s="122"/>
      <c r="M186" s="146"/>
      <c r="N186" s="146"/>
      <c r="O186" s="146"/>
      <c r="P186" s="146"/>
      <c r="Q186" s="11"/>
    </row>
    <row r="187" spans="1:17" ht="15" customHeight="1" x14ac:dyDescent="0.25">
      <c r="A187" s="139" t="s">
        <v>329</v>
      </c>
      <c r="B187" s="139" t="s">
        <v>251</v>
      </c>
      <c r="C187" s="139" t="s">
        <v>354</v>
      </c>
      <c r="D187" s="10" t="s">
        <v>16</v>
      </c>
      <c r="E187" s="136">
        <f>E188+E189</f>
        <v>5275.1</v>
      </c>
      <c r="F187" s="136">
        <f>F188+F189</f>
        <v>1218.2</v>
      </c>
      <c r="G187" s="136">
        <f>G188+G189</f>
        <v>1352.3</v>
      </c>
      <c r="H187" s="136">
        <f>H188+H189</f>
        <v>1352.3</v>
      </c>
      <c r="I187" s="136">
        <f>I188+I189</f>
        <v>1352.3</v>
      </c>
      <c r="J187" s="142" t="s">
        <v>226</v>
      </c>
      <c r="K187" s="148" t="s">
        <v>18</v>
      </c>
      <c r="L187" s="148">
        <v>0</v>
      </c>
      <c r="M187" s="148">
        <v>100</v>
      </c>
      <c r="N187" s="148">
        <v>100</v>
      </c>
      <c r="O187" s="148">
        <v>100</v>
      </c>
      <c r="P187" s="148">
        <v>100</v>
      </c>
      <c r="Q187" s="15"/>
    </row>
    <row r="188" spans="1:17" ht="58.7" customHeight="1" x14ac:dyDescent="0.25">
      <c r="A188" s="140"/>
      <c r="B188" s="140"/>
      <c r="C188" s="140"/>
      <c r="D188" s="10" t="s">
        <v>232</v>
      </c>
      <c r="E188" s="136">
        <f t="shared" ref="E188" si="151">F188+G188+H188+I188</f>
        <v>5275.1</v>
      </c>
      <c r="F188" s="138">
        <f>F191</f>
        <v>1218.2</v>
      </c>
      <c r="G188" s="138">
        <f t="shared" ref="G188:I188" si="152">G191</f>
        <v>1352.3</v>
      </c>
      <c r="H188" s="138">
        <f t="shared" si="152"/>
        <v>1352.3</v>
      </c>
      <c r="I188" s="138">
        <f t="shared" si="152"/>
        <v>1352.3</v>
      </c>
      <c r="J188" s="147"/>
      <c r="K188" s="149"/>
      <c r="L188" s="149"/>
      <c r="M188" s="149"/>
      <c r="N188" s="149"/>
      <c r="O188" s="149"/>
      <c r="P188" s="149"/>
      <c r="Q188" s="11"/>
    </row>
    <row r="189" spans="1:17" ht="33" customHeight="1" x14ac:dyDescent="0.25">
      <c r="A189" s="141"/>
      <c r="B189" s="141"/>
      <c r="C189" s="141"/>
      <c r="D189" s="10" t="s">
        <v>13</v>
      </c>
      <c r="E189" s="136">
        <f t="shared" ref="E189" si="153">F189+G189+H189+I189</f>
        <v>0</v>
      </c>
      <c r="F189" s="138">
        <f t="shared" ref="F189" si="154">F192</f>
        <v>0</v>
      </c>
      <c r="G189" s="138">
        <f t="shared" ref="G189:H189" si="155">G192</f>
        <v>0</v>
      </c>
      <c r="H189" s="138">
        <f t="shared" si="155"/>
        <v>0</v>
      </c>
      <c r="I189" s="138">
        <v>0</v>
      </c>
      <c r="J189" s="155"/>
      <c r="K189" s="150"/>
      <c r="L189" s="150"/>
      <c r="M189" s="150"/>
      <c r="N189" s="150"/>
      <c r="O189" s="150"/>
      <c r="P189" s="150"/>
      <c r="Q189" s="11"/>
    </row>
    <row r="190" spans="1:17" ht="15" customHeight="1" x14ac:dyDescent="0.25">
      <c r="A190" s="139" t="s">
        <v>216</v>
      </c>
      <c r="B190" s="139" t="s">
        <v>251</v>
      </c>
      <c r="C190" s="139" t="s">
        <v>354</v>
      </c>
      <c r="D190" s="10" t="s">
        <v>16</v>
      </c>
      <c r="E190" s="136">
        <f>E191+E192</f>
        <v>5275.1</v>
      </c>
      <c r="F190" s="136">
        <f>F191+F192</f>
        <v>1218.2</v>
      </c>
      <c r="G190" s="136">
        <f>G191+G192</f>
        <v>1352.3</v>
      </c>
      <c r="H190" s="136">
        <f>H191+H192</f>
        <v>1352.3</v>
      </c>
      <c r="I190" s="136">
        <f>I191+I192</f>
        <v>1352.3</v>
      </c>
      <c r="J190" s="142" t="s">
        <v>227</v>
      </c>
      <c r="K190" s="148" t="s">
        <v>37</v>
      </c>
      <c r="L190" s="148">
        <v>0</v>
      </c>
      <c r="M190" s="148">
        <v>4</v>
      </c>
      <c r="N190" s="148">
        <v>4</v>
      </c>
      <c r="O190" s="148">
        <v>4</v>
      </c>
      <c r="P190" s="148">
        <v>4</v>
      </c>
      <c r="Q190" s="15"/>
    </row>
    <row r="191" spans="1:17" ht="45.75" customHeight="1" x14ac:dyDescent="0.25">
      <c r="A191" s="140"/>
      <c r="B191" s="140"/>
      <c r="C191" s="140"/>
      <c r="D191" s="10" t="s">
        <v>197</v>
      </c>
      <c r="E191" s="136">
        <f t="shared" ref="E191" si="156">F191+G191+H191+I191</f>
        <v>5275.1</v>
      </c>
      <c r="F191" s="138">
        <v>1218.2</v>
      </c>
      <c r="G191" s="138">
        <v>1352.3</v>
      </c>
      <c r="H191" s="138">
        <v>1352.3</v>
      </c>
      <c r="I191" s="138">
        <v>1352.3</v>
      </c>
      <c r="J191" s="147"/>
      <c r="K191" s="149"/>
      <c r="L191" s="149"/>
      <c r="M191" s="149"/>
      <c r="N191" s="149"/>
      <c r="O191" s="149"/>
      <c r="P191" s="149"/>
      <c r="Q191" s="11"/>
    </row>
    <row r="192" spans="1:17" ht="30" customHeight="1" x14ac:dyDescent="0.25">
      <c r="A192" s="141"/>
      <c r="B192" s="141"/>
      <c r="C192" s="141"/>
      <c r="D192" s="10" t="s">
        <v>13</v>
      </c>
      <c r="E192" s="136">
        <f t="shared" ref="E192" si="157">F192+G192+H192+I192</f>
        <v>0</v>
      </c>
      <c r="F192" s="138">
        <v>0</v>
      </c>
      <c r="G192" s="138">
        <v>0</v>
      </c>
      <c r="H192" s="138">
        <v>0</v>
      </c>
      <c r="I192" s="138">
        <v>0</v>
      </c>
      <c r="J192" s="155"/>
      <c r="K192" s="150"/>
      <c r="L192" s="150"/>
      <c r="M192" s="150"/>
      <c r="N192" s="150"/>
      <c r="O192" s="150"/>
      <c r="P192" s="150"/>
      <c r="Q192" s="11"/>
    </row>
    <row r="193" spans="1:17" ht="15" customHeight="1" x14ac:dyDescent="0.25">
      <c r="A193" s="139" t="s">
        <v>244</v>
      </c>
      <c r="B193" s="139" t="s">
        <v>251</v>
      </c>
      <c r="C193" s="139" t="s">
        <v>354</v>
      </c>
      <c r="D193" s="10" t="s">
        <v>16</v>
      </c>
      <c r="E193" s="136">
        <f>E194+E195+E196</f>
        <v>155199.70000000001</v>
      </c>
      <c r="F193" s="136">
        <f>F194+F195+F196</f>
        <v>31630.6</v>
      </c>
      <c r="G193" s="136">
        <f>G194+G195+G196</f>
        <v>45755.5</v>
      </c>
      <c r="H193" s="136">
        <f>H194+H195+H196</f>
        <v>39697.9</v>
      </c>
      <c r="I193" s="136">
        <f>I194+I195+I196</f>
        <v>38115.699999999997</v>
      </c>
      <c r="J193" s="142" t="s">
        <v>78</v>
      </c>
      <c r="K193" s="139" t="s">
        <v>18</v>
      </c>
      <c r="L193" s="139">
        <v>83.67</v>
      </c>
      <c r="M193" s="139">
        <v>100</v>
      </c>
      <c r="N193" s="139">
        <v>100</v>
      </c>
      <c r="O193" s="139">
        <v>100</v>
      </c>
      <c r="P193" s="139">
        <v>100</v>
      </c>
      <c r="Q193" s="11"/>
    </row>
    <row r="194" spans="1:17" ht="42.75" customHeight="1" x14ac:dyDescent="0.25">
      <c r="A194" s="140"/>
      <c r="B194" s="140"/>
      <c r="C194" s="140"/>
      <c r="D194" s="10" t="s">
        <v>197</v>
      </c>
      <c r="E194" s="136">
        <f t="shared" ref="E194" si="158">F194+G194+H194+I194</f>
        <v>7852.1000000000013</v>
      </c>
      <c r="F194" s="138">
        <f>F198</f>
        <v>1673.6000000000001</v>
      </c>
      <c r="G194" s="138">
        <f t="shared" ref="G194:I194" si="159">G198</f>
        <v>2287.8000000000002</v>
      </c>
      <c r="H194" s="138">
        <f t="shared" si="159"/>
        <v>1984.9</v>
      </c>
      <c r="I194" s="138">
        <f t="shared" si="159"/>
        <v>1905.8</v>
      </c>
      <c r="J194" s="143"/>
      <c r="K194" s="140"/>
      <c r="L194" s="140"/>
      <c r="M194" s="140"/>
      <c r="N194" s="140"/>
      <c r="O194" s="140"/>
      <c r="P194" s="140"/>
      <c r="Q194" s="11"/>
    </row>
    <row r="195" spans="1:17" ht="25.5" x14ac:dyDescent="0.25">
      <c r="A195" s="140"/>
      <c r="B195" s="140"/>
      <c r="C195" s="140"/>
      <c r="D195" s="10" t="s">
        <v>61</v>
      </c>
      <c r="E195" s="136">
        <f t="shared" ref="E195" si="160">F195+G195+H195+I195</f>
        <v>13796.099999999999</v>
      </c>
      <c r="F195" s="138">
        <f t="shared" ref="F195:F196" si="161">F199</f>
        <v>2406.6999999999998</v>
      </c>
      <c r="G195" s="138">
        <f t="shared" ref="G195:I195" si="162">G199</f>
        <v>3501.5</v>
      </c>
      <c r="H195" s="138">
        <f t="shared" si="162"/>
        <v>3826.6</v>
      </c>
      <c r="I195" s="138">
        <f t="shared" si="162"/>
        <v>4061.3</v>
      </c>
      <c r="J195" s="143"/>
      <c r="K195" s="140"/>
      <c r="L195" s="141"/>
      <c r="M195" s="140"/>
      <c r="N195" s="140"/>
      <c r="O195" s="140"/>
      <c r="P195" s="140"/>
      <c r="Q195" s="11"/>
    </row>
    <row r="196" spans="1:17" x14ac:dyDescent="0.25">
      <c r="A196" s="141"/>
      <c r="B196" s="141"/>
      <c r="C196" s="141"/>
      <c r="D196" s="10" t="s">
        <v>238</v>
      </c>
      <c r="E196" s="136">
        <f t="shared" ref="E196" si="163">F196+G196+H196+I196</f>
        <v>133551.5</v>
      </c>
      <c r="F196" s="138">
        <f t="shared" si="161"/>
        <v>27550.3</v>
      </c>
      <c r="G196" s="138">
        <f t="shared" ref="G196:I196" si="164">G200</f>
        <v>39966.199999999997</v>
      </c>
      <c r="H196" s="138">
        <f t="shared" si="164"/>
        <v>33886.400000000001</v>
      </c>
      <c r="I196" s="138">
        <f t="shared" si="164"/>
        <v>32148.6</v>
      </c>
      <c r="J196" s="145"/>
      <c r="K196" s="146"/>
      <c r="L196" s="123"/>
      <c r="M196" s="146"/>
      <c r="N196" s="146"/>
      <c r="O196" s="146"/>
      <c r="P196" s="146"/>
      <c r="Q196" s="11"/>
    </row>
    <row r="197" spans="1:17" ht="15" customHeight="1" x14ac:dyDescent="0.25">
      <c r="A197" s="139" t="s">
        <v>193</v>
      </c>
      <c r="B197" s="139" t="s">
        <v>251</v>
      </c>
      <c r="C197" s="139" t="s">
        <v>354</v>
      </c>
      <c r="D197" s="10" t="s">
        <v>16</v>
      </c>
      <c r="E197" s="136">
        <f>E198+E199+E200</f>
        <v>155199.70000000001</v>
      </c>
      <c r="F197" s="136">
        <f>F198+F199+F200</f>
        <v>31630.6</v>
      </c>
      <c r="G197" s="136">
        <f>G198+G199+G200</f>
        <v>45755.5</v>
      </c>
      <c r="H197" s="136">
        <f>H198+H199+H200</f>
        <v>39697.9</v>
      </c>
      <c r="I197" s="136">
        <f>I198+I199+I200</f>
        <v>38115.699999999997</v>
      </c>
      <c r="J197" s="142" t="s">
        <v>79</v>
      </c>
      <c r="K197" s="139" t="s">
        <v>25</v>
      </c>
      <c r="L197" s="139">
        <v>100</v>
      </c>
      <c r="M197" s="139">
        <v>23</v>
      </c>
      <c r="N197" s="139">
        <v>23</v>
      </c>
      <c r="O197" s="139">
        <v>23</v>
      </c>
      <c r="P197" s="139">
        <v>23</v>
      </c>
      <c r="Q197" s="11"/>
    </row>
    <row r="198" spans="1:17" ht="44.45" customHeight="1" x14ac:dyDescent="0.25">
      <c r="A198" s="140"/>
      <c r="B198" s="140"/>
      <c r="C198" s="140"/>
      <c r="D198" s="10" t="s">
        <v>197</v>
      </c>
      <c r="E198" s="136">
        <f t="shared" ref="E198" si="165">F198+G198+H198+I198</f>
        <v>7852.1000000000013</v>
      </c>
      <c r="F198" s="138">
        <f>1576.7+96.9</f>
        <v>1673.6000000000001</v>
      </c>
      <c r="G198" s="138">
        <v>2287.8000000000002</v>
      </c>
      <c r="H198" s="138">
        <v>1984.9</v>
      </c>
      <c r="I198" s="138">
        <v>1905.8</v>
      </c>
      <c r="J198" s="143"/>
      <c r="K198" s="140"/>
      <c r="L198" s="140"/>
      <c r="M198" s="140"/>
      <c r="N198" s="140"/>
      <c r="O198" s="140"/>
      <c r="P198" s="140"/>
      <c r="Q198" s="11"/>
    </row>
    <row r="199" spans="1:17" ht="32.25" customHeight="1" x14ac:dyDescent="0.25">
      <c r="A199" s="140"/>
      <c r="B199" s="140"/>
      <c r="C199" s="140"/>
      <c r="D199" s="10" t="s">
        <v>13</v>
      </c>
      <c r="E199" s="136">
        <f t="shared" ref="E199" si="166">F199+G199+H199+I199</f>
        <v>13796.099999999999</v>
      </c>
      <c r="F199" s="138">
        <v>2406.6999999999998</v>
      </c>
      <c r="G199" s="138">
        <v>3501.5</v>
      </c>
      <c r="H199" s="138">
        <v>3826.6</v>
      </c>
      <c r="I199" s="138">
        <v>4061.3</v>
      </c>
      <c r="J199" s="143"/>
      <c r="K199" s="140"/>
      <c r="L199" s="141"/>
      <c r="M199" s="140"/>
      <c r="N199" s="140"/>
      <c r="O199" s="140"/>
      <c r="P199" s="140"/>
      <c r="Q199" s="11"/>
    </row>
    <row r="200" spans="1:17" ht="47.25" customHeight="1" x14ac:dyDescent="0.25">
      <c r="A200" s="141"/>
      <c r="B200" s="141"/>
      <c r="C200" s="141"/>
      <c r="D200" s="10" t="s">
        <v>19</v>
      </c>
      <c r="E200" s="136">
        <f t="shared" ref="E200" si="167">F200+G200+H200+I200</f>
        <v>133551.5</v>
      </c>
      <c r="F200" s="138">
        <v>27550.3</v>
      </c>
      <c r="G200" s="138">
        <v>39966.199999999997</v>
      </c>
      <c r="H200" s="138">
        <v>33886.400000000001</v>
      </c>
      <c r="I200" s="138">
        <v>32148.6</v>
      </c>
      <c r="J200" s="145"/>
      <c r="K200" s="146"/>
      <c r="L200" s="123"/>
      <c r="M200" s="146"/>
      <c r="N200" s="146"/>
      <c r="O200" s="146"/>
      <c r="P200" s="146"/>
      <c r="Q200" s="11"/>
    </row>
    <row r="201" spans="1:17" ht="15" customHeight="1" x14ac:dyDescent="0.25">
      <c r="A201" s="139" t="s">
        <v>80</v>
      </c>
      <c r="B201" s="139" t="s">
        <v>251</v>
      </c>
      <c r="C201" s="139" t="s">
        <v>354</v>
      </c>
      <c r="D201" s="10" t="s">
        <v>16</v>
      </c>
      <c r="E201" s="136">
        <f>E202+E203+E204</f>
        <v>0</v>
      </c>
      <c r="F201" s="136">
        <f>F202+F203+F204</f>
        <v>0</v>
      </c>
      <c r="G201" s="136">
        <f>G202+G203+G204</f>
        <v>0</v>
      </c>
      <c r="H201" s="136">
        <f>H202+H203+H204</f>
        <v>0</v>
      </c>
      <c r="I201" s="136">
        <f>I202+I203+I204</f>
        <v>0</v>
      </c>
      <c r="J201" s="142" t="s">
        <v>81</v>
      </c>
      <c r="K201" s="139" t="s">
        <v>18</v>
      </c>
      <c r="L201" s="139">
        <v>83.67</v>
      </c>
      <c r="M201" s="139">
        <v>100</v>
      </c>
      <c r="N201" s="139">
        <v>100</v>
      </c>
      <c r="O201" s="139">
        <v>100</v>
      </c>
      <c r="P201" s="139">
        <v>100</v>
      </c>
      <c r="Q201" s="11"/>
    </row>
    <row r="202" spans="1:17" ht="41.25" customHeight="1" x14ac:dyDescent="0.25">
      <c r="A202" s="140"/>
      <c r="B202" s="140"/>
      <c r="C202" s="140"/>
      <c r="D202" s="10" t="s">
        <v>197</v>
      </c>
      <c r="E202" s="136">
        <f t="shared" ref="E202" si="168">F202+G202+H202+I202</f>
        <v>0</v>
      </c>
      <c r="F202" s="138">
        <f t="shared" ref="F202:F204" si="169">F206</f>
        <v>0</v>
      </c>
      <c r="G202" s="138">
        <f t="shared" ref="G202:H202" si="170">G206</f>
        <v>0</v>
      </c>
      <c r="H202" s="138">
        <f t="shared" si="170"/>
        <v>0</v>
      </c>
      <c r="I202" s="138">
        <v>0</v>
      </c>
      <c r="J202" s="143"/>
      <c r="K202" s="140"/>
      <c r="L202" s="140"/>
      <c r="M202" s="140"/>
      <c r="N202" s="140"/>
      <c r="O202" s="140"/>
      <c r="P202" s="140"/>
      <c r="Q202" s="11"/>
    </row>
    <row r="203" spans="1:17" ht="25.5" x14ac:dyDescent="0.25">
      <c r="A203" s="140"/>
      <c r="B203" s="140"/>
      <c r="C203" s="140"/>
      <c r="D203" s="10" t="s">
        <v>13</v>
      </c>
      <c r="E203" s="136">
        <f t="shared" ref="E203" si="171">F203+G203+H203+I203</f>
        <v>0</v>
      </c>
      <c r="F203" s="138">
        <f t="shared" si="169"/>
        <v>0</v>
      </c>
      <c r="G203" s="138">
        <f t="shared" ref="G203:H203" si="172">G207</f>
        <v>0</v>
      </c>
      <c r="H203" s="138">
        <f t="shared" si="172"/>
        <v>0</v>
      </c>
      <c r="I203" s="138">
        <v>0</v>
      </c>
      <c r="J203" s="143"/>
      <c r="K203" s="140"/>
      <c r="L203" s="141"/>
      <c r="M203" s="140"/>
      <c r="N203" s="140"/>
      <c r="O203" s="140"/>
      <c r="P203" s="140"/>
      <c r="Q203" s="11"/>
    </row>
    <row r="204" spans="1:17" ht="27.75" customHeight="1" x14ac:dyDescent="0.25">
      <c r="A204" s="141"/>
      <c r="B204" s="141"/>
      <c r="C204" s="141"/>
      <c r="D204" s="10" t="s">
        <v>19</v>
      </c>
      <c r="E204" s="136">
        <f t="shared" ref="E204" si="173">F204+G204+H204+I204</f>
        <v>0</v>
      </c>
      <c r="F204" s="138">
        <f t="shared" si="169"/>
        <v>0</v>
      </c>
      <c r="G204" s="138">
        <f t="shared" ref="G204:H204" si="174">G208</f>
        <v>0</v>
      </c>
      <c r="H204" s="138">
        <f t="shared" si="174"/>
        <v>0</v>
      </c>
      <c r="I204" s="138">
        <v>0</v>
      </c>
      <c r="J204" s="145"/>
      <c r="K204" s="146"/>
      <c r="L204" s="123"/>
      <c r="M204" s="146"/>
      <c r="N204" s="146"/>
      <c r="O204" s="146"/>
      <c r="P204" s="146"/>
      <c r="Q204" s="11"/>
    </row>
    <row r="205" spans="1:17" ht="15" customHeight="1" x14ac:dyDescent="0.25">
      <c r="A205" s="139" t="s">
        <v>201</v>
      </c>
      <c r="B205" s="139" t="s">
        <v>251</v>
      </c>
      <c r="C205" s="139" t="s">
        <v>354</v>
      </c>
      <c r="D205" s="10" t="s">
        <v>16</v>
      </c>
      <c r="E205" s="136">
        <f>E206+E207+E208</f>
        <v>0</v>
      </c>
      <c r="F205" s="136">
        <f>F206+F207+F208</f>
        <v>0</v>
      </c>
      <c r="G205" s="136">
        <f>G206+G207+G208</f>
        <v>0</v>
      </c>
      <c r="H205" s="136">
        <f>H206+H207+H208</f>
        <v>0</v>
      </c>
      <c r="I205" s="136">
        <f>I206+I207+I208</f>
        <v>0</v>
      </c>
      <c r="J205" s="142" t="s">
        <v>82</v>
      </c>
      <c r="K205" s="139" t="s">
        <v>83</v>
      </c>
      <c r="L205" s="139">
        <v>100</v>
      </c>
      <c r="M205" s="139">
        <v>3105</v>
      </c>
      <c r="N205" s="139">
        <v>3105</v>
      </c>
      <c r="O205" s="139">
        <v>3105</v>
      </c>
      <c r="P205" s="139">
        <v>3105</v>
      </c>
      <c r="Q205" s="11"/>
    </row>
    <row r="206" spans="1:17" ht="46.5" customHeight="1" x14ac:dyDescent="0.25">
      <c r="A206" s="140"/>
      <c r="B206" s="140"/>
      <c r="C206" s="140"/>
      <c r="D206" s="10" t="s">
        <v>197</v>
      </c>
      <c r="E206" s="136">
        <f t="shared" ref="E206" si="175">F206+G206+H206+I206</f>
        <v>0</v>
      </c>
      <c r="F206" s="138">
        <v>0</v>
      </c>
      <c r="G206" s="138">
        <v>0</v>
      </c>
      <c r="H206" s="138">
        <v>0</v>
      </c>
      <c r="I206" s="138">
        <v>0</v>
      </c>
      <c r="J206" s="143"/>
      <c r="K206" s="140"/>
      <c r="L206" s="140"/>
      <c r="M206" s="140"/>
      <c r="N206" s="140"/>
      <c r="O206" s="140"/>
      <c r="P206" s="140"/>
      <c r="Q206" s="11"/>
    </row>
    <row r="207" spans="1:17" ht="25.5" x14ac:dyDescent="0.25">
      <c r="A207" s="140"/>
      <c r="B207" s="140"/>
      <c r="C207" s="140"/>
      <c r="D207" s="10" t="s">
        <v>13</v>
      </c>
      <c r="E207" s="136">
        <f t="shared" ref="E207" si="176">F207+G207+H207+I207</f>
        <v>0</v>
      </c>
      <c r="F207" s="138">
        <v>0</v>
      </c>
      <c r="G207" s="138">
        <v>0</v>
      </c>
      <c r="H207" s="138">
        <v>0</v>
      </c>
      <c r="I207" s="138">
        <v>0</v>
      </c>
      <c r="J207" s="143"/>
      <c r="K207" s="140"/>
      <c r="L207" s="141"/>
      <c r="M207" s="140"/>
      <c r="N207" s="140"/>
      <c r="O207" s="140"/>
      <c r="P207" s="140"/>
      <c r="Q207" s="11"/>
    </row>
    <row r="208" spans="1:17" ht="78" customHeight="1" x14ac:dyDescent="0.25">
      <c r="A208" s="141"/>
      <c r="B208" s="141"/>
      <c r="C208" s="141"/>
      <c r="D208" s="10" t="s">
        <v>19</v>
      </c>
      <c r="E208" s="136">
        <f t="shared" ref="E208" si="177">F208+G208+H208+I208</f>
        <v>0</v>
      </c>
      <c r="F208" s="138">
        <v>0</v>
      </c>
      <c r="G208" s="138">
        <v>0</v>
      </c>
      <c r="H208" s="138">
        <v>0</v>
      </c>
      <c r="I208" s="138">
        <v>0</v>
      </c>
      <c r="J208" s="145"/>
      <c r="K208" s="146"/>
      <c r="L208" s="123"/>
      <c r="M208" s="146"/>
      <c r="N208" s="146"/>
      <c r="O208" s="146"/>
      <c r="P208" s="146"/>
      <c r="Q208" s="11"/>
    </row>
    <row r="209" spans="1:17" ht="15" customHeight="1" x14ac:dyDescent="0.25">
      <c r="A209" s="139" t="s">
        <v>245</v>
      </c>
      <c r="B209" s="139" t="s">
        <v>251</v>
      </c>
      <c r="C209" s="139" t="s">
        <v>354</v>
      </c>
      <c r="D209" s="10" t="s">
        <v>16</v>
      </c>
      <c r="E209" s="136">
        <f>E210+E211+E212</f>
        <v>48411.199999999997</v>
      </c>
      <c r="F209" s="136">
        <f>F210+F211+F212</f>
        <v>48411.199999999997</v>
      </c>
      <c r="G209" s="136">
        <f>G210+G211+G212</f>
        <v>0</v>
      </c>
      <c r="H209" s="136">
        <f>H210+H211+H212</f>
        <v>0</v>
      </c>
      <c r="I209" s="136">
        <f>I210+I211+I212</f>
        <v>0</v>
      </c>
      <c r="J209" s="142" t="s">
        <v>182</v>
      </c>
      <c r="K209" s="139" t="s">
        <v>18</v>
      </c>
      <c r="L209" s="139">
        <v>83.67</v>
      </c>
      <c r="M209" s="139">
        <v>100</v>
      </c>
      <c r="N209" s="139">
        <v>100</v>
      </c>
      <c r="O209" s="139">
        <v>100</v>
      </c>
      <c r="P209" s="139">
        <v>100</v>
      </c>
      <c r="Q209" s="11"/>
    </row>
    <row r="210" spans="1:17" ht="42" customHeight="1" x14ac:dyDescent="0.25">
      <c r="A210" s="140"/>
      <c r="B210" s="140"/>
      <c r="C210" s="140"/>
      <c r="D210" s="10" t="s">
        <v>197</v>
      </c>
      <c r="E210" s="136">
        <f t="shared" ref="E210" si="178">F210+G210+H210+I210</f>
        <v>0</v>
      </c>
      <c r="F210" s="138">
        <f t="shared" ref="F210:F212" si="179">F214</f>
        <v>0</v>
      </c>
      <c r="G210" s="138">
        <f t="shared" ref="G210:I210" si="180">G214</f>
        <v>0</v>
      </c>
      <c r="H210" s="138">
        <f t="shared" si="180"/>
        <v>0</v>
      </c>
      <c r="I210" s="138">
        <f t="shared" si="180"/>
        <v>0</v>
      </c>
      <c r="J210" s="143"/>
      <c r="K210" s="140"/>
      <c r="L210" s="140"/>
      <c r="M210" s="140"/>
      <c r="N210" s="140"/>
      <c r="O210" s="140"/>
      <c r="P210" s="140"/>
      <c r="Q210" s="11"/>
    </row>
    <row r="211" spans="1:17" ht="25.5" x14ac:dyDescent="0.25">
      <c r="A211" s="140"/>
      <c r="B211" s="140"/>
      <c r="C211" s="140"/>
      <c r="D211" s="10" t="s">
        <v>13</v>
      </c>
      <c r="E211" s="136">
        <f t="shared" ref="E211" si="181">F211+G211+H211+I211</f>
        <v>0</v>
      </c>
      <c r="F211" s="138">
        <f t="shared" si="179"/>
        <v>0</v>
      </c>
      <c r="G211" s="138">
        <f t="shared" ref="G211:I211" si="182">G215</f>
        <v>0</v>
      </c>
      <c r="H211" s="138">
        <f t="shared" si="182"/>
        <v>0</v>
      </c>
      <c r="I211" s="138">
        <f t="shared" si="182"/>
        <v>0</v>
      </c>
      <c r="J211" s="143"/>
      <c r="K211" s="140"/>
      <c r="L211" s="141"/>
      <c r="M211" s="140"/>
      <c r="N211" s="140"/>
      <c r="O211" s="140"/>
      <c r="P211" s="140"/>
      <c r="Q211" s="11"/>
    </row>
    <row r="212" spans="1:17" ht="83.25" customHeight="1" x14ac:dyDescent="0.25">
      <c r="A212" s="141"/>
      <c r="B212" s="141"/>
      <c r="C212" s="141"/>
      <c r="D212" s="10" t="s">
        <v>238</v>
      </c>
      <c r="E212" s="136">
        <f t="shared" ref="E212" si="183">F212+G212+H212+I212</f>
        <v>48411.199999999997</v>
      </c>
      <c r="F212" s="138">
        <f t="shared" si="179"/>
        <v>48411.199999999997</v>
      </c>
      <c r="G212" s="138">
        <f t="shared" ref="G212:I212" si="184">G216</f>
        <v>0</v>
      </c>
      <c r="H212" s="138">
        <f t="shared" si="184"/>
        <v>0</v>
      </c>
      <c r="I212" s="138">
        <f t="shared" si="184"/>
        <v>0</v>
      </c>
      <c r="J212" s="145"/>
      <c r="K212" s="146"/>
      <c r="L212" s="123"/>
      <c r="M212" s="146"/>
      <c r="N212" s="146"/>
      <c r="O212" s="146"/>
      <c r="P212" s="146"/>
      <c r="Q212" s="11"/>
    </row>
    <row r="213" spans="1:17" ht="15" customHeight="1" x14ac:dyDescent="0.25">
      <c r="A213" s="139" t="s">
        <v>192</v>
      </c>
      <c r="B213" s="139" t="s">
        <v>251</v>
      </c>
      <c r="C213" s="139" t="s">
        <v>354</v>
      </c>
      <c r="D213" s="10" t="s">
        <v>16</v>
      </c>
      <c r="E213" s="136">
        <f t="shared" ref="E213:G213" si="185">E214+E215+E216</f>
        <v>48411.199999999997</v>
      </c>
      <c r="F213" s="136">
        <f t="shared" si="185"/>
        <v>48411.199999999997</v>
      </c>
      <c r="G213" s="136">
        <f t="shared" si="185"/>
        <v>0</v>
      </c>
      <c r="H213" s="136">
        <f>H214+H215+H216</f>
        <v>0</v>
      </c>
      <c r="I213" s="136">
        <f>I214+I215+I216</f>
        <v>0</v>
      </c>
      <c r="J213" s="142" t="s">
        <v>84</v>
      </c>
      <c r="K213" s="139" t="s">
        <v>83</v>
      </c>
      <c r="L213" s="139">
        <v>100</v>
      </c>
      <c r="M213" s="139">
        <v>358</v>
      </c>
      <c r="N213" s="139">
        <v>0</v>
      </c>
      <c r="O213" s="139">
        <v>0</v>
      </c>
      <c r="P213" s="139">
        <v>0</v>
      </c>
      <c r="Q213" s="11"/>
    </row>
    <row r="214" spans="1:17" ht="45.75" customHeight="1" x14ac:dyDescent="0.25">
      <c r="A214" s="140"/>
      <c r="B214" s="140"/>
      <c r="C214" s="140"/>
      <c r="D214" s="10" t="s">
        <v>197</v>
      </c>
      <c r="E214" s="136">
        <f t="shared" ref="E214" si="186">F214+G214+H214+I214</f>
        <v>0</v>
      </c>
      <c r="F214" s="138">
        <v>0</v>
      </c>
      <c r="G214" s="138">
        <v>0</v>
      </c>
      <c r="H214" s="138">
        <v>0</v>
      </c>
      <c r="I214" s="138">
        <v>0</v>
      </c>
      <c r="J214" s="143"/>
      <c r="K214" s="140"/>
      <c r="L214" s="140"/>
      <c r="M214" s="140"/>
      <c r="N214" s="140"/>
      <c r="O214" s="140"/>
      <c r="P214" s="140"/>
      <c r="Q214" s="11"/>
    </row>
    <row r="215" spans="1:17" ht="25.5" x14ac:dyDescent="0.25">
      <c r="A215" s="140"/>
      <c r="B215" s="140"/>
      <c r="C215" s="140"/>
      <c r="D215" s="10" t="s">
        <v>13</v>
      </c>
      <c r="E215" s="136">
        <f t="shared" ref="E215" si="187">F215+G215+H215+I215</f>
        <v>0</v>
      </c>
      <c r="F215" s="138">
        <v>0</v>
      </c>
      <c r="G215" s="138">
        <v>0</v>
      </c>
      <c r="H215" s="138">
        <v>0</v>
      </c>
      <c r="I215" s="138">
        <v>0</v>
      </c>
      <c r="J215" s="143"/>
      <c r="K215" s="140"/>
      <c r="L215" s="141"/>
      <c r="M215" s="140"/>
      <c r="N215" s="140"/>
      <c r="O215" s="140"/>
      <c r="P215" s="140"/>
      <c r="Q215" s="11"/>
    </row>
    <row r="216" spans="1:17" ht="44.25" customHeight="1" x14ac:dyDescent="0.25">
      <c r="A216" s="141"/>
      <c r="B216" s="141"/>
      <c r="C216" s="141"/>
      <c r="D216" s="10" t="s">
        <v>19</v>
      </c>
      <c r="E216" s="136">
        <f t="shared" ref="E216" si="188">F216+G216+H216+I216</f>
        <v>48411.199999999997</v>
      </c>
      <c r="F216" s="138">
        <v>48411.199999999997</v>
      </c>
      <c r="G216" s="138">
        <v>0</v>
      </c>
      <c r="H216" s="138">
        <v>0</v>
      </c>
      <c r="I216" s="138">
        <v>0</v>
      </c>
      <c r="J216" s="143"/>
      <c r="K216" s="144"/>
      <c r="L216" s="123"/>
      <c r="M216" s="144"/>
      <c r="N216" s="144"/>
      <c r="O216" s="144"/>
      <c r="P216" s="144"/>
      <c r="Q216" s="11"/>
    </row>
    <row r="217" spans="1:17" ht="98.25" customHeight="1" x14ac:dyDescent="0.25">
      <c r="A217" s="123" t="s">
        <v>85</v>
      </c>
      <c r="B217" s="10" t="s">
        <v>251</v>
      </c>
      <c r="C217" s="123" t="s">
        <v>354</v>
      </c>
      <c r="D217" s="122" t="s">
        <v>197</v>
      </c>
      <c r="E217" s="136">
        <f t="shared" ref="E217" si="189">F217+G217+H217+I217</f>
        <v>26521</v>
      </c>
      <c r="F217" s="138">
        <f>F218</f>
        <v>6145</v>
      </c>
      <c r="G217" s="138">
        <f>G218</f>
        <v>6792</v>
      </c>
      <c r="H217" s="138">
        <f>H218</f>
        <v>6792</v>
      </c>
      <c r="I217" s="138">
        <f>I218</f>
        <v>6792</v>
      </c>
      <c r="J217" s="41" t="s">
        <v>86</v>
      </c>
      <c r="K217" s="20" t="s">
        <v>18</v>
      </c>
      <c r="L217" s="10"/>
      <c r="M217" s="20">
        <v>100</v>
      </c>
      <c r="N217" s="20">
        <v>100</v>
      </c>
      <c r="O217" s="20">
        <v>100</v>
      </c>
      <c r="P217" s="20">
        <v>100</v>
      </c>
      <c r="Q217" s="11"/>
    </row>
    <row r="218" spans="1:17" ht="145.5" customHeight="1" x14ac:dyDescent="0.25">
      <c r="A218" s="10" t="s">
        <v>87</v>
      </c>
      <c r="B218" s="10" t="s">
        <v>251</v>
      </c>
      <c r="C218" s="123" t="s">
        <v>354</v>
      </c>
      <c r="D218" s="122" t="s">
        <v>197</v>
      </c>
      <c r="E218" s="136">
        <f t="shared" ref="E218" si="190">F218+G218+H218+I218</f>
        <v>26521</v>
      </c>
      <c r="F218" s="138">
        <v>6145</v>
      </c>
      <c r="G218" s="138">
        <v>6792</v>
      </c>
      <c r="H218" s="138">
        <v>6792</v>
      </c>
      <c r="I218" s="138">
        <v>6792</v>
      </c>
      <c r="J218" s="126" t="s">
        <v>88</v>
      </c>
      <c r="K218" s="128" t="s">
        <v>83</v>
      </c>
      <c r="L218" s="123"/>
      <c r="M218" s="128">
        <v>400</v>
      </c>
      <c r="N218" s="128">
        <v>400</v>
      </c>
      <c r="O218" s="128">
        <v>400</v>
      </c>
      <c r="P218" s="128">
        <v>400</v>
      </c>
      <c r="Q218" s="11"/>
    </row>
    <row r="219" spans="1:17" ht="15" customHeight="1" x14ac:dyDescent="0.25">
      <c r="A219" s="139" t="s">
        <v>369</v>
      </c>
      <c r="B219" s="139" t="s">
        <v>251</v>
      </c>
      <c r="C219" s="139" t="s">
        <v>354</v>
      </c>
      <c r="D219" s="10" t="s">
        <v>16</v>
      </c>
      <c r="E219" s="136">
        <f>E220+E221+E222</f>
        <v>208.3</v>
      </c>
      <c r="F219" s="136">
        <f>F220+F221+F222</f>
        <v>208.3</v>
      </c>
      <c r="G219" s="136">
        <f>G220+G221+G222</f>
        <v>0</v>
      </c>
      <c r="H219" s="136">
        <f>H220+H221+H222</f>
        <v>0</v>
      </c>
      <c r="I219" s="136">
        <f>I220+I221+I222</f>
        <v>0</v>
      </c>
      <c r="J219" s="142" t="s">
        <v>368</v>
      </c>
      <c r="K219" s="139" t="s">
        <v>18</v>
      </c>
      <c r="L219" s="139">
        <v>83.67</v>
      </c>
      <c r="M219" s="139">
        <v>34.78</v>
      </c>
      <c r="N219" s="139">
        <v>0</v>
      </c>
      <c r="O219" s="139">
        <v>0</v>
      </c>
      <c r="P219" s="139">
        <v>0</v>
      </c>
      <c r="Q219" s="11"/>
    </row>
    <row r="220" spans="1:17" ht="42" customHeight="1" x14ac:dyDescent="0.25">
      <c r="A220" s="140"/>
      <c r="B220" s="140"/>
      <c r="C220" s="140"/>
      <c r="D220" s="10" t="s">
        <v>197</v>
      </c>
      <c r="E220" s="136">
        <f t="shared" ref="E220:E222" si="191">F220+G220+H220+I220</f>
        <v>0</v>
      </c>
      <c r="F220" s="138">
        <f t="shared" ref="F220:I222" si="192">F224</f>
        <v>0</v>
      </c>
      <c r="G220" s="138">
        <f t="shared" si="192"/>
        <v>0</v>
      </c>
      <c r="H220" s="138">
        <f t="shared" si="192"/>
        <v>0</v>
      </c>
      <c r="I220" s="138">
        <f t="shared" si="192"/>
        <v>0</v>
      </c>
      <c r="J220" s="143"/>
      <c r="K220" s="140"/>
      <c r="L220" s="140"/>
      <c r="M220" s="140"/>
      <c r="N220" s="140"/>
      <c r="O220" s="140"/>
      <c r="P220" s="140"/>
      <c r="Q220" s="11"/>
    </row>
    <row r="221" spans="1:17" ht="25.5" x14ac:dyDescent="0.25">
      <c r="A221" s="140"/>
      <c r="B221" s="140"/>
      <c r="C221" s="140"/>
      <c r="D221" s="10" t="s">
        <v>13</v>
      </c>
      <c r="E221" s="136">
        <f t="shared" si="191"/>
        <v>0</v>
      </c>
      <c r="F221" s="138">
        <f t="shared" si="192"/>
        <v>0</v>
      </c>
      <c r="G221" s="138">
        <f t="shared" si="192"/>
        <v>0</v>
      </c>
      <c r="H221" s="138">
        <f t="shared" si="192"/>
        <v>0</v>
      </c>
      <c r="I221" s="138">
        <f t="shared" si="192"/>
        <v>0</v>
      </c>
      <c r="J221" s="143"/>
      <c r="K221" s="140"/>
      <c r="L221" s="141"/>
      <c r="M221" s="140"/>
      <c r="N221" s="140"/>
      <c r="O221" s="140"/>
      <c r="P221" s="140"/>
      <c r="Q221" s="11"/>
    </row>
    <row r="222" spans="1:17" ht="55.5" customHeight="1" x14ac:dyDescent="0.25">
      <c r="A222" s="141"/>
      <c r="B222" s="141"/>
      <c r="C222" s="141"/>
      <c r="D222" s="10" t="s">
        <v>238</v>
      </c>
      <c r="E222" s="136">
        <f t="shared" si="191"/>
        <v>208.3</v>
      </c>
      <c r="F222" s="138">
        <f t="shared" si="192"/>
        <v>208.3</v>
      </c>
      <c r="G222" s="138">
        <f t="shared" si="192"/>
        <v>0</v>
      </c>
      <c r="H222" s="138">
        <f t="shared" si="192"/>
        <v>0</v>
      </c>
      <c r="I222" s="138">
        <f t="shared" si="192"/>
        <v>0</v>
      </c>
      <c r="J222" s="145"/>
      <c r="K222" s="146"/>
      <c r="L222" s="123"/>
      <c r="M222" s="146"/>
      <c r="N222" s="146"/>
      <c r="O222" s="146"/>
      <c r="P222" s="146"/>
      <c r="Q222" s="11"/>
    </row>
    <row r="223" spans="1:17" ht="15" customHeight="1" x14ac:dyDescent="0.25">
      <c r="A223" s="139" t="s">
        <v>344</v>
      </c>
      <c r="B223" s="139" t="s">
        <v>251</v>
      </c>
      <c r="C223" s="139" t="s">
        <v>354</v>
      </c>
      <c r="D223" s="10" t="s">
        <v>16</v>
      </c>
      <c r="E223" s="136">
        <f t="shared" ref="E223:G223" si="193">E224+E225+E226</f>
        <v>208.3</v>
      </c>
      <c r="F223" s="136">
        <f t="shared" si="193"/>
        <v>208.3</v>
      </c>
      <c r="G223" s="136">
        <f t="shared" si="193"/>
        <v>0</v>
      </c>
      <c r="H223" s="136">
        <f>H224+H225+H226</f>
        <v>0</v>
      </c>
      <c r="I223" s="136">
        <f>I224+I225+I226</f>
        <v>0</v>
      </c>
      <c r="J223" s="142" t="s">
        <v>371</v>
      </c>
      <c r="K223" s="139" t="s">
        <v>83</v>
      </c>
      <c r="L223" s="139">
        <v>100</v>
      </c>
      <c r="M223" s="139">
        <v>8</v>
      </c>
      <c r="N223" s="139">
        <v>0</v>
      </c>
      <c r="O223" s="139">
        <v>0</v>
      </c>
      <c r="P223" s="139">
        <v>0</v>
      </c>
      <c r="Q223" s="11"/>
    </row>
    <row r="224" spans="1:17" ht="26.45" customHeight="1" x14ac:dyDescent="0.25">
      <c r="A224" s="140"/>
      <c r="B224" s="140"/>
      <c r="C224" s="140"/>
      <c r="D224" s="10" t="s">
        <v>197</v>
      </c>
      <c r="E224" s="136">
        <f t="shared" ref="E224:E226" si="194">F224+G224+H224+I224</f>
        <v>0</v>
      </c>
      <c r="F224" s="138">
        <v>0</v>
      </c>
      <c r="G224" s="138">
        <v>0</v>
      </c>
      <c r="H224" s="138">
        <v>0</v>
      </c>
      <c r="I224" s="138">
        <v>0</v>
      </c>
      <c r="J224" s="143"/>
      <c r="K224" s="140"/>
      <c r="L224" s="140"/>
      <c r="M224" s="140"/>
      <c r="N224" s="140"/>
      <c r="O224" s="140"/>
      <c r="P224" s="140"/>
      <c r="Q224" s="11"/>
    </row>
    <row r="225" spans="1:17" ht="25.5" x14ac:dyDescent="0.25">
      <c r="A225" s="140"/>
      <c r="B225" s="140"/>
      <c r="C225" s="140"/>
      <c r="D225" s="10" t="s">
        <v>13</v>
      </c>
      <c r="E225" s="136">
        <f t="shared" si="194"/>
        <v>0</v>
      </c>
      <c r="F225" s="138">
        <v>0</v>
      </c>
      <c r="G225" s="138">
        <v>0</v>
      </c>
      <c r="H225" s="138">
        <v>0</v>
      </c>
      <c r="I225" s="138">
        <v>0</v>
      </c>
      <c r="J225" s="143"/>
      <c r="K225" s="140"/>
      <c r="L225" s="141"/>
      <c r="M225" s="140"/>
      <c r="N225" s="140"/>
      <c r="O225" s="140"/>
      <c r="P225" s="140"/>
      <c r="Q225" s="11"/>
    </row>
    <row r="226" spans="1:17" ht="54.75" customHeight="1" x14ac:dyDescent="0.25">
      <c r="A226" s="141"/>
      <c r="B226" s="141"/>
      <c r="C226" s="141"/>
      <c r="D226" s="10" t="s">
        <v>19</v>
      </c>
      <c r="E226" s="136">
        <f t="shared" si="194"/>
        <v>208.3</v>
      </c>
      <c r="F226" s="138">
        <v>208.3</v>
      </c>
      <c r="G226" s="138">
        <v>0</v>
      </c>
      <c r="H226" s="138">
        <v>0</v>
      </c>
      <c r="I226" s="138">
        <v>0</v>
      </c>
      <c r="J226" s="143"/>
      <c r="K226" s="144"/>
      <c r="L226" s="123"/>
      <c r="M226" s="144"/>
      <c r="N226" s="144"/>
      <c r="O226" s="144"/>
      <c r="P226" s="144"/>
      <c r="Q226" s="11"/>
    </row>
    <row r="227" spans="1:17" ht="15" customHeight="1" x14ac:dyDescent="0.25">
      <c r="A227" s="139" t="s">
        <v>330</v>
      </c>
      <c r="B227" s="139" t="s">
        <v>251</v>
      </c>
      <c r="C227" s="139" t="s">
        <v>354</v>
      </c>
      <c r="D227" s="10" t="s">
        <v>16</v>
      </c>
      <c r="E227" s="136">
        <f>E228+E229+E230</f>
        <v>82.3</v>
      </c>
      <c r="F227" s="136">
        <f>F228+F229+F230</f>
        <v>8.1999999999999993</v>
      </c>
      <c r="G227" s="136">
        <f>G228+G229+G230</f>
        <v>24.7</v>
      </c>
      <c r="H227" s="136">
        <f>H228+H229+H230</f>
        <v>24.7</v>
      </c>
      <c r="I227" s="136">
        <f>I228+I229+I230</f>
        <v>24.7</v>
      </c>
      <c r="J227" s="142" t="s">
        <v>370</v>
      </c>
      <c r="K227" s="139" t="s">
        <v>18</v>
      </c>
      <c r="L227" s="139">
        <v>83.67</v>
      </c>
      <c r="M227" s="139">
        <v>4.3499999999999996</v>
      </c>
      <c r="N227" s="139">
        <v>4.3499999999999996</v>
      </c>
      <c r="O227" s="139">
        <v>4.3499999999999996</v>
      </c>
      <c r="P227" s="139">
        <v>4.3499999999999996</v>
      </c>
      <c r="Q227" s="11"/>
    </row>
    <row r="228" spans="1:17" ht="42" customHeight="1" x14ac:dyDescent="0.25">
      <c r="A228" s="140"/>
      <c r="B228" s="140"/>
      <c r="C228" s="140"/>
      <c r="D228" s="10" t="s">
        <v>197</v>
      </c>
      <c r="E228" s="136">
        <f t="shared" ref="E228:E230" si="195">F228+G228+H228+I228</f>
        <v>82.3</v>
      </c>
      <c r="F228" s="138">
        <f t="shared" ref="F228:I228" si="196">F232</f>
        <v>8.1999999999999993</v>
      </c>
      <c r="G228" s="138">
        <f t="shared" si="196"/>
        <v>24.7</v>
      </c>
      <c r="H228" s="138">
        <f t="shared" si="196"/>
        <v>24.7</v>
      </c>
      <c r="I228" s="138">
        <f t="shared" si="196"/>
        <v>24.7</v>
      </c>
      <c r="J228" s="143"/>
      <c r="K228" s="140"/>
      <c r="L228" s="140"/>
      <c r="M228" s="140"/>
      <c r="N228" s="140"/>
      <c r="O228" s="140"/>
      <c r="P228" s="140"/>
      <c r="Q228" s="11"/>
    </row>
    <row r="229" spans="1:17" ht="25.5" x14ac:dyDescent="0.25">
      <c r="A229" s="140"/>
      <c r="B229" s="140"/>
      <c r="C229" s="140"/>
      <c r="D229" s="10" t="s">
        <v>13</v>
      </c>
      <c r="E229" s="136">
        <f t="shared" si="195"/>
        <v>0</v>
      </c>
      <c r="F229" s="138">
        <f t="shared" ref="F229:I229" si="197">F233</f>
        <v>0</v>
      </c>
      <c r="G229" s="138">
        <f t="shared" si="197"/>
        <v>0</v>
      </c>
      <c r="H229" s="138">
        <f t="shared" si="197"/>
        <v>0</v>
      </c>
      <c r="I229" s="138">
        <f t="shared" si="197"/>
        <v>0</v>
      </c>
      <c r="J229" s="143"/>
      <c r="K229" s="140"/>
      <c r="L229" s="141"/>
      <c r="M229" s="140"/>
      <c r="N229" s="140"/>
      <c r="O229" s="140"/>
      <c r="P229" s="140"/>
      <c r="Q229" s="11"/>
    </row>
    <row r="230" spans="1:17" ht="29.25" customHeight="1" x14ac:dyDescent="0.25">
      <c r="A230" s="141"/>
      <c r="B230" s="141"/>
      <c r="C230" s="141"/>
      <c r="D230" s="10" t="s">
        <v>238</v>
      </c>
      <c r="E230" s="136">
        <f t="shared" si="195"/>
        <v>0</v>
      </c>
      <c r="F230" s="138">
        <f t="shared" ref="F230:I230" si="198">F234</f>
        <v>0</v>
      </c>
      <c r="G230" s="138">
        <f t="shared" si="198"/>
        <v>0</v>
      </c>
      <c r="H230" s="138">
        <f t="shared" si="198"/>
        <v>0</v>
      </c>
      <c r="I230" s="138">
        <f t="shared" si="198"/>
        <v>0</v>
      </c>
      <c r="J230" s="145"/>
      <c r="K230" s="146"/>
      <c r="L230" s="123"/>
      <c r="M230" s="146"/>
      <c r="N230" s="146"/>
      <c r="O230" s="146"/>
      <c r="P230" s="146"/>
      <c r="Q230" s="11"/>
    </row>
    <row r="231" spans="1:17" ht="15" customHeight="1" x14ac:dyDescent="0.25">
      <c r="A231" s="139" t="s">
        <v>345</v>
      </c>
      <c r="B231" s="139" t="s">
        <v>251</v>
      </c>
      <c r="C231" s="139" t="s">
        <v>354</v>
      </c>
      <c r="D231" s="10" t="s">
        <v>16</v>
      </c>
      <c r="E231" s="136">
        <f t="shared" ref="E231:G231" si="199">E232+E233+E234</f>
        <v>82.3</v>
      </c>
      <c r="F231" s="136">
        <f t="shared" si="199"/>
        <v>8.1999999999999993</v>
      </c>
      <c r="G231" s="136">
        <f t="shared" si="199"/>
        <v>24.7</v>
      </c>
      <c r="H231" s="136">
        <f>H232+H233+H234</f>
        <v>24.7</v>
      </c>
      <c r="I231" s="136">
        <f>I232+I233+I234</f>
        <v>24.7</v>
      </c>
      <c r="J231" s="142" t="s">
        <v>372</v>
      </c>
      <c r="K231" s="139" t="s">
        <v>37</v>
      </c>
      <c r="L231" s="139">
        <v>100</v>
      </c>
      <c r="M231" s="139">
        <v>1</v>
      </c>
      <c r="N231" s="139">
        <v>1</v>
      </c>
      <c r="O231" s="139">
        <v>1</v>
      </c>
      <c r="P231" s="139">
        <v>1</v>
      </c>
      <c r="Q231" s="11"/>
    </row>
    <row r="232" spans="1:17" ht="26.45" customHeight="1" x14ac:dyDescent="0.25">
      <c r="A232" s="140"/>
      <c r="B232" s="140"/>
      <c r="C232" s="140"/>
      <c r="D232" s="10" t="s">
        <v>197</v>
      </c>
      <c r="E232" s="136">
        <f t="shared" ref="E232:E234" si="200">F232+G232+H232+I232</f>
        <v>82.3</v>
      </c>
      <c r="F232" s="138">
        <v>8.1999999999999993</v>
      </c>
      <c r="G232" s="138">
        <v>24.7</v>
      </c>
      <c r="H232" s="138">
        <v>24.7</v>
      </c>
      <c r="I232" s="138">
        <v>24.7</v>
      </c>
      <c r="J232" s="143"/>
      <c r="K232" s="140"/>
      <c r="L232" s="140"/>
      <c r="M232" s="140"/>
      <c r="N232" s="140"/>
      <c r="O232" s="140"/>
      <c r="P232" s="140"/>
      <c r="Q232" s="11"/>
    </row>
    <row r="233" spans="1:17" ht="25.5" x14ac:dyDescent="0.25">
      <c r="A233" s="140"/>
      <c r="B233" s="140"/>
      <c r="C233" s="140"/>
      <c r="D233" s="10" t="s">
        <v>13</v>
      </c>
      <c r="E233" s="136">
        <f t="shared" si="200"/>
        <v>0</v>
      </c>
      <c r="F233" s="138">
        <v>0</v>
      </c>
      <c r="G233" s="138">
        <v>0</v>
      </c>
      <c r="H233" s="138">
        <v>0</v>
      </c>
      <c r="I233" s="138">
        <v>0</v>
      </c>
      <c r="J233" s="143"/>
      <c r="K233" s="140"/>
      <c r="L233" s="141"/>
      <c r="M233" s="140"/>
      <c r="N233" s="140"/>
      <c r="O233" s="140"/>
      <c r="P233" s="140"/>
      <c r="Q233" s="11"/>
    </row>
    <row r="234" spans="1:17" ht="122.25" customHeight="1" x14ac:dyDescent="0.25">
      <c r="A234" s="141"/>
      <c r="B234" s="141"/>
      <c r="C234" s="141"/>
      <c r="D234" s="10" t="s">
        <v>19</v>
      </c>
      <c r="E234" s="136">
        <f t="shared" si="200"/>
        <v>0</v>
      </c>
      <c r="F234" s="138">
        <v>0</v>
      </c>
      <c r="G234" s="138">
        <v>0</v>
      </c>
      <c r="H234" s="138">
        <v>0</v>
      </c>
      <c r="I234" s="138">
        <v>0</v>
      </c>
      <c r="J234" s="143"/>
      <c r="K234" s="144"/>
      <c r="L234" s="123"/>
      <c r="M234" s="144"/>
      <c r="N234" s="144"/>
      <c r="O234" s="144"/>
      <c r="P234" s="144"/>
      <c r="Q234" s="11"/>
    </row>
    <row r="235" spans="1:17" s="14" customFormat="1" ht="14.25" customHeight="1" x14ac:dyDescent="0.2">
      <c r="A235" s="139" t="s">
        <v>346</v>
      </c>
      <c r="B235" s="139" t="s">
        <v>251</v>
      </c>
      <c r="C235" s="139" t="s">
        <v>354</v>
      </c>
      <c r="D235" s="10" t="s">
        <v>347</v>
      </c>
      <c r="E235" s="136">
        <f t="shared" ref="E235:F235" si="201">E236+E237</f>
        <v>80409.399999999994</v>
      </c>
      <c r="F235" s="136">
        <f t="shared" si="201"/>
        <v>19525.900000000001</v>
      </c>
      <c r="G235" s="136">
        <f>G236+G237</f>
        <v>20294.5</v>
      </c>
      <c r="H235" s="136">
        <f>H236+H237</f>
        <v>20294.5</v>
      </c>
      <c r="I235" s="136">
        <f>I236+I237</f>
        <v>20294.5</v>
      </c>
      <c r="J235" s="142"/>
      <c r="K235" s="148"/>
      <c r="L235" s="139"/>
      <c r="M235" s="139"/>
      <c r="N235" s="139"/>
      <c r="O235" s="139"/>
      <c r="P235" s="139"/>
      <c r="Q235" s="13"/>
    </row>
    <row r="236" spans="1:17" ht="40.700000000000003" customHeight="1" x14ac:dyDescent="0.25">
      <c r="A236" s="140"/>
      <c r="B236" s="140"/>
      <c r="C236" s="140"/>
      <c r="D236" s="10" t="s">
        <v>231</v>
      </c>
      <c r="E236" s="136">
        <f t="shared" ref="E236" si="202">F236+G236+H236+I236</f>
        <v>80091.5</v>
      </c>
      <c r="F236" s="138">
        <f t="shared" ref="F236:I236" si="203">F239</f>
        <v>19208</v>
      </c>
      <c r="G236" s="138">
        <f t="shared" si="203"/>
        <v>20294.5</v>
      </c>
      <c r="H236" s="138">
        <f t="shared" si="203"/>
        <v>20294.5</v>
      </c>
      <c r="I236" s="138">
        <f t="shared" si="203"/>
        <v>20294.5</v>
      </c>
      <c r="J236" s="143"/>
      <c r="K236" s="152"/>
      <c r="L236" s="140"/>
      <c r="M236" s="140"/>
      <c r="N236" s="140"/>
      <c r="O236" s="140"/>
      <c r="P236" s="140"/>
      <c r="Q236" s="11"/>
    </row>
    <row r="237" spans="1:17" ht="25.5" x14ac:dyDescent="0.25">
      <c r="A237" s="141"/>
      <c r="B237" s="141"/>
      <c r="C237" s="141"/>
      <c r="D237" s="10" t="s">
        <v>61</v>
      </c>
      <c r="E237" s="136">
        <f t="shared" ref="E237" si="204">F237+G237+H237+I237</f>
        <v>317.89999999999998</v>
      </c>
      <c r="F237" s="138">
        <f t="shared" ref="F237:I237" si="205">F240</f>
        <v>317.89999999999998</v>
      </c>
      <c r="G237" s="138">
        <f t="shared" si="205"/>
        <v>0</v>
      </c>
      <c r="H237" s="138">
        <f t="shared" si="205"/>
        <v>0</v>
      </c>
      <c r="I237" s="138">
        <f t="shared" si="205"/>
        <v>0</v>
      </c>
      <c r="J237" s="145"/>
      <c r="K237" s="161"/>
      <c r="L237" s="141"/>
      <c r="M237" s="141"/>
      <c r="N237" s="141"/>
      <c r="O237" s="141"/>
      <c r="P237" s="141"/>
      <c r="Q237" s="11"/>
    </row>
    <row r="238" spans="1:17" ht="15" customHeight="1" x14ac:dyDescent="0.25">
      <c r="A238" s="139" t="s">
        <v>89</v>
      </c>
      <c r="B238" s="139" t="s">
        <v>251</v>
      </c>
      <c r="C238" s="139" t="s">
        <v>354</v>
      </c>
      <c r="D238" s="10" t="s">
        <v>16</v>
      </c>
      <c r="E238" s="136">
        <f>E239+E240</f>
        <v>80409.399999999994</v>
      </c>
      <c r="F238" s="136">
        <f t="shared" ref="F238:I238" si="206">F239+F240</f>
        <v>19525.900000000001</v>
      </c>
      <c r="G238" s="136">
        <f t="shared" si="206"/>
        <v>20294.5</v>
      </c>
      <c r="H238" s="136">
        <f t="shared" si="206"/>
        <v>20294.5</v>
      </c>
      <c r="I238" s="136">
        <f t="shared" si="206"/>
        <v>20294.5</v>
      </c>
      <c r="J238" s="142" t="s">
        <v>90</v>
      </c>
      <c r="K238" s="139" t="s">
        <v>18</v>
      </c>
      <c r="L238" s="139">
        <v>83.67</v>
      </c>
      <c r="M238" s="139">
        <v>10</v>
      </c>
      <c r="N238" s="139">
        <v>10</v>
      </c>
      <c r="O238" s="139">
        <v>10</v>
      </c>
      <c r="P238" s="139">
        <v>10</v>
      </c>
      <c r="Q238" s="11"/>
    </row>
    <row r="239" spans="1:17" ht="42" customHeight="1" x14ac:dyDescent="0.25">
      <c r="A239" s="140"/>
      <c r="B239" s="140"/>
      <c r="C239" s="140"/>
      <c r="D239" s="10" t="s">
        <v>197</v>
      </c>
      <c r="E239" s="136">
        <f t="shared" ref="E239" si="207">F239+G239+H239+I239</f>
        <v>80091.5</v>
      </c>
      <c r="F239" s="138">
        <f>F242+F251</f>
        <v>19208</v>
      </c>
      <c r="G239" s="138">
        <f>G242+G251</f>
        <v>20294.5</v>
      </c>
      <c r="H239" s="138">
        <f>H242+H251</f>
        <v>20294.5</v>
      </c>
      <c r="I239" s="138">
        <f>I242+I251</f>
        <v>20294.5</v>
      </c>
      <c r="J239" s="143"/>
      <c r="K239" s="140"/>
      <c r="L239" s="140"/>
      <c r="M239" s="140"/>
      <c r="N239" s="140"/>
      <c r="O239" s="140"/>
      <c r="P239" s="140"/>
      <c r="Q239" s="11"/>
    </row>
    <row r="240" spans="1:17" ht="45.75" customHeight="1" x14ac:dyDescent="0.25">
      <c r="A240" s="141"/>
      <c r="B240" s="141"/>
      <c r="C240" s="141"/>
      <c r="D240" s="10" t="s">
        <v>13</v>
      </c>
      <c r="E240" s="136">
        <f t="shared" ref="E240" si="208">F240+G240+H240+I240</f>
        <v>317.89999999999998</v>
      </c>
      <c r="F240" s="138">
        <f t="shared" ref="F240:I240" si="209">F243</f>
        <v>317.89999999999998</v>
      </c>
      <c r="G240" s="138">
        <f t="shared" si="209"/>
        <v>0</v>
      </c>
      <c r="H240" s="138">
        <f t="shared" si="209"/>
        <v>0</v>
      </c>
      <c r="I240" s="138">
        <f t="shared" si="209"/>
        <v>0</v>
      </c>
      <c r="J240" s="145"/>
      <c r="K240" s="141"/>
      <c r="L240" s="141"/>
      <c r="M240" s="141"/>
      <c r="N240" s="141"/>
      <c r="O240" s="141"/>
      <c r="P240" s="141"/>
      <c r="Q240" s="11"/>
    </row>
    <row r="241" spans="1:17" ht="15" customHeight="1" x14ac:dyDescent="0.25">
      <c r="A241" s="139" t="s">
        <v>177</v>
      </c>
      <c r="B241" s="139" t="s">
        <v>251</v>
      </c>
      <c r="C241" s="139" t="s">
        <v>354</v>
      </c>
      <c r="D241" s="10" t="s">
        <v>16</v>
      </c>
      <c r="E241" s="136">
        <f>E242+E243</f>
        <v>79216.299999999988</v>
      </c>
      <c r="F241" s="136">
        <f>F242+F243</f>
        <v>19198</v>
      </c>
      <c r="G241" s="136">
        <f>G242+G243</f>
        <v>20006.099999999999</v>
      </c>
      <c r="H241" s="136">
        <f>H242+H243</f>
        <v>20006.099999999999</v>
      </c>
      <c r="I241" s="136">
        <f>I242+I243</f>
        <v>20006.099999999999</v>
      </c>
      <c r="J241" s="142" t="s">
        <v>91</v>
      </c>
      <c r="K241" s="139" t="s">
        <v>18</v>
      </c>
      <c r="L241" s="139">
        <v>100</v>
      </c>
      <c r="M241" s="139">
        <v>100</v>
      </c>
      <c r="N241" s="139">
        <v>100</v>
      </c>
      <c r="O241" s="139">
        <v>100</v>
      </c>
      <c r="P241" s="139">
        <v>100</v>
      </c>
      <c r="Q241" s="11"/>
    </row>
    <row r="242" spans="1:17" ht="75.2" customHeight="1" x14ac:dyDescent="0.25">
      <c r="A242" s="140"/>
      <c r="B242" s="140"/>
      <c r="C242" s="140"/>
      <c r="D242" s="10" t="s">
        <v>197</v>
      </c>
      <c r="E242" s="136">
        <f t="shared" ref="E242" si="210">F242+G242+H242+I242</f>
        <v>78898.399999999994</v>
      </c>
      <c r="F242" s="138">
        <f t="shared" ref="F242:I242" si="211">F245</f>
        <v>18880.099999999999</v>
      </c>
      <c r="G242" s="138">
        <f t="shared" si="211"/>
        <v>20006.099999999999</v>
      </c>
      <c r="H242" s="138">
        <f t="shared" si="211"/>
        <v>20006.099999999999</v>
      </c>
      <c r="I242" s="138">
        <f t="shared" si="211"/>
        <v>20006.099999999999</v>
      </c>
      <c r="J242" s="143"/>
      <c r="K242" s="140"/>
      <c r="L242" s="140"/>
      <c r="M242" s="140"/>
      <c r="N242" s="140"/>
      <c r="O242" s="140"/>
      <c r="P242" s="140"/>
      <c r="Q242" s="11"/>
    </row>
    <row r="243" spans="1:17" ht="38.25" customHeight="1" x14ac:dyDescent="0.25">
      <c r="A243" s="141"/>
      <c r="B243" s="141"/>
      <c r="C243" s="141"/>
      <c r="D243" s="10" t="s">
        <v>13</v>
      </c>
      <c r="E243" s="136">
        <f t="shared" ref="E243" si="212">F243+G243+H243+I243</f>
        <v>317.89999999999998</v>
      </c>
      <c r="F243" s="138">
        <f t="shared" ref="F243:I243" si="213">F246</f>
        <v>317.89999999999998</v>
      </c>
      <c r="G243" s="138">
        <f t="shared" si="213"/>
        <v>0</v>
      </c>
      <c r="H243" s="138">
        <f t="shared" si="213"/>
        <v>0</v>
      </c>
      <c r="I243" s="138">
        <f t="shared" si="213"/>
        <v>0</v>
      </c>
      <c r="J243" s="145"/>
      <c r="K243" s="141"/>
      <c r="L243" s="141"/>
      <c r="M243" s="141"/>
      <c r="N243" s="141"/>
      <c r="O243" s="141"/>
      <c r="P243" s="141"/>
      <c r="Q243" s="11"/>
    </row>
    <row r="244" spans="1:17" ht="38.25" customHeight="1" x14ac:dyDescent="0.25">
      <c r="A244" s="122" t="s">
        <v>92</v>
      </c>
      <c r="B244" s="139" t="s">
        <v>251</v>
      </c>
      <c r="C244" s="139" t="s">
        <v>354</v>
      </c>
      <c r="D244" s="10" t="s">
        <v>16</v>
      </c>
      <c r="E244" s="136">
        <f t="shared" ref="E244:F244" si="214">E245+E246</f>
        <v>79216.299999999988</v>
      </c>
      <c r="F244" s="136">
        <f t="shared" si="214"/>
        <v>19198</v>
      </c>
      <c r="G244" s="136">
        <f>G245+G246</f>
        <v>20006.099999999999</v>
      </c>
      <c r="H244" s="136">
        <f t="shared" ref="H244:I244" si="215">H245+H246</f>
        <v>20006.099999999999</v>
      </c>
      <c r="I244" s="136">
        <f t="shared" si="215"/>
        <v>20006.099999999999</v>
      </c>
      <c r="J244" s="142" t="s">
        <v>93</v>
      </c>
      <c r="K244" s="139" t="s">
        <v>33</v>
      </c>
      <c r="L244" s="139">
        <v>1008</v>
      </c>
      <c r="M244" s="139">
        <v>771</v>
      </c>
      <c r="N244" s="139">
        <v>771</v>
      </c>
      <c r="O244" s="139">
        <v>771</v>
      </c>
      <c r="P244" s="139">
        <v>771</v>
      </c>
      <c r="Q244" s="11"/>
    </row>
    <row r="245" spans="1:17" ht="38.25" x14ac:dyDescent="0.25">
      <c r="A245" s="128"/>
      <c r="B245" s="140"/>
      <c r="C245" s="144"/>
      <c r="D245" s="10" t="s">
        <v>197</v>
      </c>
      <c r="E245" s="136">
        <f t="shared" ref="E245" si="216">F245+G245+H245+I245</f>
        <v>78898.399999999994</v>
      </c>
      <c r="F245" s="138">
        <f t="shared" ref="F245:G245" si="217">F248+F250</f>
        <v>18880.099999999999</v>
      </c>
      <c r="G245" s="138">
        <f t="shared" si="217"/>
        <v>20006.099999999999</v>
      </c>
      <c r="H245" s="138">
        <f>H248+H250</f>
        <v>20006.099999999999</v>
      </c>
      <c r="I245" s="138">
        <f>I248+I250</f>
        <v>20006.099999999999</v>
      </c>
      <c r="J245" s="143"/>
      <c r="K245" s="140"/>
      <c r="L245" s="140"/>
      <c r="M245" s="140"/>
      <c r="N245" s="140"/>
      <c r="O245" s="140"/>
      <c r="P245" s="140"/>
      <c r="Q245" s="11"/>
    </row>
    <row r="246" spans="1:17" ht="25.5" x14ac:dyDescent="0.25">
      <c r="A246" s="127"/>
      <c r="B246" s="141"/>
      <c r="C246" s="146"/>
      <c r="D246" s="124" t="s">
        <v>13</v>
      </c>
      <c r="E246" s="136">
        <f t="shared" ref="E246" si="218">F246+G246+H246+I246</f>
        <v>317.89999999999998</v>
      </c>
      <c r="F246" s="138">
        <f>F249</f>
        <v>317.89999999999998</v>
      </c>
      <c r="G246" s="138">
        <f>G249</f>
        <v>0</v>
      </c>
      <c r="H246" s="138">
        <f t="shared" ref="H246:I246" si="219">H249</f>
        <v>0</v>
      </c>
      <c r="I246" s="138">
        <f t="shared" si="219"/>
        <v>0</v>
      </c>
      <c r="J246" s="143"/>
      <c r="K246" s="140"/>
      <c r="L246" s="140"/>
      <c r="M246" s="140"/>
      <c r="N246" s="140"/>
      <c r="O246" s="140"/>
      <c r="P246" s="140"/>
      <c r="Q246" s="11"/>
    </row>
    <row r="247" spans="1:17" ht="15" customHeight="1" x14ac:dyDescent="0.25">
      <c r="A247" s="139" t="s">
        <v>217</v>
      </c>
      <c r="B247" s="139" t="s">
        <v>251</v>
      </c>
      <c r="C247" s="139" t="s">
        <v>354</v>
      </c>
      <c r="D247" s="10" t="s">
        <v>16</v>
      </c>
      <c r="E247" s="136">
        <f>E248+E249</f>
        <v>55555</v>
      </c>
      <c r="F247" s="136">
        <f t="shared" ref="F247:I247" si="220">F248+F249</f>
        <v>13900</v>
      </c>
      <c r="G247" s="136">
        <f t="shared" si="220"/>
        <v>13885</v>
      </c>
      <c r="H247" s="136">
        <f t="shared" si="220"/>
        <v>13885</v>
      </c>
      <c r="I247" s="136">
        <f t="shared" si="220"/>
        <v>13885</v>
      </c>
      <c r="J247" s="143"/>
      <c r="K247" s="140"/>
      <c r="L247" s="140"/>
      <c r="M247" s="140"/>
      <c r="N247" s="140"/>
      <c r="O247" s="140"/>
      <c r="P247" s="140"/>
      <c r="Q247" s="11"/>
    </row>
    <row r="248" spans="1:17" ht="46.5" customHeight="1" x14ac:dyDescent="0.25">
      <c r="A248" s="140"/>
      <c r="B248" s="140"/>
      <c r="C248" s="140"/>
      <c r="D248" s="10" t="s">
        <v>197</v>
      </c>
      <c r="E248" s="136">
        <f t="shared" ref="E248" si="221">F248+G248+H248+I248</f>
        <v>55237.1</v>
      </c>
      <c r="F248" s="138">
        <v>13582.1</v>
      </c>
      <c r="G248" s="138">
        <v>13885</v>
      </c>
      <c r="H248" s="138">
        <v>13885</v>
      </c>
      <c r="I248" s="138">
        <v>13885</v>
      </c>
      <c r="J248" s="143"/>
      <c r="K248" s="140"/>
      <c r="L248" s="140"/>
      <c r="M248" s="140"/>
      <c r="N248" s="140"/>
      <c r="O248" s="140"/>
      <c r="P248" s="140"/>
      <c r="Q248" s="11"/>
    </row>
    <row r="249" spans="1:17" ht="31.7" customHeight="1" x14ac:dyDescent="0.25">
      <c r="A249" s="141"/>
      <c r="B249" s="141"/>
      <c r="C249" s="141"/>
      <c r="D249" s="124" t="s">
        <v>13</v>
      </c>
      <c r="E249" s="136">
        <f t="shared" ref="E249" si="222">F249+G249+H249+I249</f>
        <v>317.89999999999998</v>
      </c>
      <c r="F249" s="138">
        <v>317.89999999999998</v>
      </c>
      <c r="G249" s="138">
        <v>0</v>
      </c>
      <c r="H249" s="138">
        <v>0</v>
      </c>
      <c r="I249" s="138"/>
      <c r="J249" s="143"/>
      <c r="K249" s="140"/>
      <c r="L249" s="140"/>
      <c r="M249" s="140"/>
      <c r="N249" s="140"/>
      <c r="O249" s="140"/>
      <c r="P249" s="140"/>
      <c r="Q249" s="11"/>
    </row>
    <row r="250" spans="1:17" ht="53.45" customHeight="1" x14ac:dyDescent="0.25">
      <c r="A250" s="10" t="s">
        <v>218</v>
      </c>
      <c r="B250" s="124" t="s">
        <v>251</v>
      </c>
      <c r="C250" s="10" t="s">
        <v>354</v>
      </c>
      <c r="D250" s="10" t="s">
        <v>197</v>
      </c>
      <c r="E250" s="136">
        <f t="shared" ref="E250" si="223">F250+G250+H250+I250</f>
        <v>23661.300000000003</v>
      </c>
      <c r="F250" s="138">
        <v>5298</v>
      </c>
      <c r="G250" s="138">
        <v>6121.1</v>
      </c>
      <c r="H250" s="138">
        <v>6121.1</v>
      </c>
      <c r="I250" s="138">
        <v>6121.1</v>
      </c>
      <c r="J250" s="143"/>
      <c r="K250" s="140"/>
      <c r="L250" s="140"/>
      <c r="M250" s="140"/>
      <c r="N250" s="140"/>
      <c r="O250" s="140"/>
      <c r="P250" s="140"/>
      <c r="Q250" s="11"/>
    </row>
    <row r="251" spans="1:17" ht="72" customHeight="1" x14ac:dyDescent="0.25">
      <c r="A251" s="10" t="s">
        <v>94</v>
      </c>
      <c r="B251" s="122" t="s">
        <v>251</v>
      </c>
      <c r="C251" s="10" t="s">
        <v>354</v>
      </c>
      <c r="D251" s="10" t="s">
        <v>35</v>
      </c>
      <c r="E251" s="136">
        <f t="shared" ref="E251" si="224">F251+G251+H251+I251</f>
        <v>1193.0999999999999</v>
      </c>
      <c r="F251" s="138">
        <f>F252+F253+F254+F255</f>
        <v>327.9</v>
      </c>
      <c r="G251" s="138">
        <f>G252+G253+G254+G255</f>
        <v>288.39999999999998</v>
      </c>
      <c r="H251" s="138">
        <f>H252+H253+H254+H255</f>
        <v>288.39999999999998</v>
      </c>
      <c r="I251" s="138">
        <f>I252+I253+I254+I255</f>
        <v>288.39999999999998</v>
      </c>
      <c r="J251" s="41" t="s">
        <v>62</v>
      </c>
      <c r="K251" s="10" t="s">
        <v>95</v>
      </c>
      <c r="L251" s="10">
        <v>2</v>
      </c>
      <c r="M251" s="10">
        <v>1</v>
      </c>
      <c r="N251" s="10">
        <v>1</v>
      </c>
      <c r="O251" s="10">
        <v>1</v>
      </c>
      <c r="P251" s="10">
        <v>1</v>
      </c>
      <c r="Q251" s="11"/>
    </row>
    <row r="252" spans="1:17" ht="87.75" customHeight="1" x14ac:dyDescent="0.25">
      <c r="A252" s="10" t="s">
        <v>96</v>
      </c>
      <c r="B252" s="122" t="s">
        <v>251</v>
      </c>
      <c r="C252" s="10" t="s">
        <v>354</v>
      </c>
      <c r="D252" s="10" t="s">
        <v>197</v>
      </c>
      <c r="E252" s="136">
        <f t="shared" ref="E252" si="225">F252+G252+H252+I252</f>
        <v>536.70000000000005</v>
      </c>
      <c r="F252" s="136">
        <v>147.9</v>
      </c>
      <c r="G252" s="136">
        <v>129.6</v>
      </c>
      <c r="H252" s="136">
        <v>129.6</v>
      </c>
      <c r="I252" s="136">
        <v>129.6</v>
      </c>
      <c r="J252" s="41" t="s">
        <v>97</v>
      </c>
      <c r="K252" s="10" t="s">
        <v>95</v>
      </c>
      <c r="L252" s="10">
        <v>2</v>
      </c>
      <c r="M252" s="10">
        <v>1</v>
      </c>
      <c r="N252" s="10">
        <v>1</v>
      </c>
      <c r="O252" s="10">
        <v>1</v>
      </c>
      <c r="P252" s="10">
        <v>1</v>
      </c>
      <c r="Q252" s="11"/>
    </row>
    <row r="253" spans="1:17" ht="103.7" customHeight="1" x14ac:dyDescent="0.25">
      <c r="A253" s="10" t="s">
        <v>98</v>
      </c>
      <c r="B253" s="122" t="s">
        <v>251</v>
      </c>
      <c r="C253" s="10" t="s">
        <v>354</v>
      </c>
      <c r="D253" s="10" t="s">
        <v>197</v>
      </c>
      <c r="E253" s="136">
        <f t="shared" ref="E253" si="226">F253+G253+H253+I253</f>
        <v>226.1</v>
      </c>
      <c r="F253" s="136">
        <f>37.3+25</f>
        <v>62.3</v>
      </c>
      <c r="G253" s="136">
        <v>54.6</v>
      </c>
      <c r="H253" s="136">
        <v>54.6</v>
      </c>
      <c r="I253" s="136">
        <v>54.6</v>
      </c>
      <c r="J253" s="41" t="s">
        <v>99</v>
      </c>
      <c r="K253" s="10" t="s">
        <v>95</v>
      </c>
      <c r="L253" s="10">
        <v>2</v>
      </c>
      <c r="M253" s="10">
        <v>1</v>
      </c>
      <c r="N253" s="10">
        <v>1</v>
      </c>
      <c r="O253" s="10">
        <v>1</v>
      </c>
      <c r="P253" s="10">
        <v>1</v>
      </c>
      <c r="Q253" s="11"/>
    </row>
    <row r="254" spans="1:17" ht="77.25" customHeight="1" x14ac:dyDescent="0.25">
      <c r="A254" s="10" t="s">
        <v>100</v>
      </c>
      <c r="B254" s="122" t="s">
        <v>251</v>
      </c>
      <c r="C254" s="10" t="s">
        <v>354</v>
      </c>
      <c r="D254" s="10" t="s">
        <v>197</v>
      </c>
      <c r="E254" s="136">
        <f t="shared" ref="E254" si="227">F254+G254+H254+I254</f>
        <v>144</v>
      </c>
      <c r="F254" s="136">
        <v>50.4</v>
      </c>
      <c r="G254" s="136">
        <v>31.2</v>
      </c>
      <c r="H254" s="136">
        <v>31.2</v>
      </c>
      <c r="I254" s="136">
        <v>31.2</v>
      </c>
      <c r="J254" s="41" t="s">
        <v>101</v>
      </c>
      <c r="K254" s="10" t="s">
        <v>95</v>
      </c>
      <c r="L254" s="10">
        <v>2</v>
      </c>
      <c r="M254" s="10">
        <v>1</v>
      </c>
      <c r="N254" s="10">
        <v>1</v>
      </c>
      <c r="O254" s="10">
        <v>1</v>
      </c>
      <c r="P254" s="10">
        <v>1</v>
      </c>
      <c r="Q254" s="11"/>
    </row>
    <row r="255" spans="1:17" ht="75.75" customHeight="1" x14ac:dyDescent="0.25">
      <c r="A255" s="10" t="s">
        <v>102</v>
      </c>
      <c r="B255" s="122" t="s">
        <v>251</v>
      </c>
      <c r="C255" s="10" t="s">
        <v>354</v>
      </c>
      <c r="D255" s="10" t="s">
        <v>197</v>
      </c>
      <c r="E255" s="136">
        <f t="shared" ref="E255" si="228">F255+G255+H255+I255</f>
        <v>286.3</v>
      </c>
      <c r="F255" s="136">
        <v>67.3</v>
      </c>
      <c r="G255" s="136">
        <v>73</v>
      </c>
      <c r="H255" s="136">
        <v>73</v>
      </c>
      <c r="I255" s="136">
        <v>73</v>
      </c>
      <c r="J255" s="137" t="s">
        <v>103</v>
      </c>
      <c r="K255" s="10" t="s">
        <v>25</v>
      </c>
      <c r="L255" s="10">
        <v>2</v>
      </c>
      <c r="M255" s="10">
        <v>1</v>
      </c>
      <c r="N255" s="10">
        <v>1</v>
      </c>
      <c r="O255" s="10">
        <v>1</v>
      </c>
      <c r="P255" s="10">
        <v>1</v>
      </c>
      <c r="Q255" s="17"/>
    </row>
    <row r="256" spans="1:17" s="52" customFormat="1" ht="14.25" customHeight="1" x14ac:dyDescent="0.2">
      <c r="A256" s="139" t="s">
        <v>348</v>
      </c>
      <c r="B256" s="122"/>
      <c r="C256" s="139" t="s">
        <v>228</v>
      </c>
      <c r="D256" s="10" t="s">
        <v>16</v>
      </c>
      <c r="E256" s="136">
        <f t="shared" ref="E256:I256" si="229">E257+E258</f>
        <v>32511.800000000003</v>
      </c>
      <c r="F256" s="136">
        <f t="shared" si="229"/>
        <v>15386.5</v>
      </c>
      <c r="G256" s="136">
        <f t="shared" si="229"/>
        <v>13979.5</v>
      </c>
      <c r="H256" s="136">
        <f t="shared" si="229"/>
        <v>1572.9</v>
      </c>
      <c r="I256" s="136">
        <f t="shared" si="229"/>
        <v>1572.9</v>
      </c>
      <c r="J256" s="159"/>
      <c r="K256" s="139"/>
      <c r="L256" s="139"/>
      <c r="M256" s="139"/>
      <c r="N256" s="139"/>
      <c r="O256" s="139"/>
      <c r="P256" s="139"/>
      <c r="Q256" s="51"/>
    </row>
    <row r="257" spans="1:17" s="52" customFormat="1" ht="41.25" customHeight="1" x14ac:dyDescent="0.2">
      <c r="A257" s="140"/>
      <c r="B257" s="123" t="s">
        <v>251</v>
      </c>
      <c r="C257" s="140"/>
      <c r="D257" s="10" t="s">
        <v>384</v>
      </c>
      <c r="E257" s="136">
        <f t="shared" ref="E257" si="230">F257+G257+H257+I257</f>
        <v>6902.5</v>
      </c>
      <c r="F257" s="138">
        <f t="shared" ref="F257:I258" si="231">F260</f>
        <v>2183.8000000000002</v>
      </c>
      <c r="G257" s="138">
        <f t="shared" si="231"/>
        <v>1572.9</v>
      </c>
      <c r="H257" s="138">
        <f t="shared" si="231"/>
        <v>1572.9</v>
      </c>
      <c r="I257" s="138">
        <f t="shared" si="231"/>
        <v>1572.9</v>
      </c>
      <c r="J257" s="160"/>
      <c r="K257" s="140"/>
      <c r="L257" s="140"/>
      <c r="M257" s="140"/>
      <c r="N257" s="140"/>
      <c r="O257" s="140"/>
      <c r="P257" s="140"/>
      <c r="Q257" s="51"/>
    </row>
    <row r="258" spans="1:17" s="52" customFormat="1" ht="36.75" customHeight="1" x14ac:dyDescent="0.2">
      <c r="A258" s="141"/>
      <c r="B258" s="124"/>
      <c r="C258" s="141"/>
      <c r="D258" s="10" t="s">
        <v>13</v>
      </c>
      <c r="E258" s="136">
        <f t="shared" ref="E258" si="232">F258+G258+H258+I258</f>
        <v>25609.300000000003</v>
      </c>
      <c r="F258" s="138">
        <f t="shared" si="231"/>
        <v>13202.7</v>
      </c>
      <c r="G258" s="138">
        <f t="shared" si="231"/>
        <v>12406.6</v>
      </c>
      <c r="H258" s="138">
        <f t="shared" si="231"/>
        <v>0</v>
      </c>
      <c r="I258" s="138">
        <f t="shared" si="231"/>
        <v>0</v>
      </c>
      <c r="J258" s="234"/>
      <c r="K258" s="141"/>
      <c r="L258" s="141"/>
      <c r="M258" s="141"/>
      <c r="N258" s="141"/>
      <c r="O258" s="141"/>
      <c r="P258" s="141"/>
      <c r="Q258" s="51"/>
    </row>
    <row r="259" spans="1:17" ht="15" customHeight="1" x14ac:dyDescent="0.25">
      <c r="A259" s="139" t="s">
        <v>105</v>
      </c>
      <c r="B259" s="139" t="s">
        <v>251</v>
      </c>
      <c r="C259" s="139" t="s">
        <v>229</v>
      </c>
      <c r="D259" s="10" t="s">
        <v>16</v>
      </c>
      <c r="E259" s="136">
        <f t="shared" ref="E259:I259" si="233">E260+E261</f>
        <v>32511.800000000003</v>
      </c>
      <c r="F259" s="136">
        <f t="shared" si="233"/>
        <v>15386.5</v>
      </c>
      <c r="G259" s="136">
        <f t="shared" si="233"/>
        <v>13979.5</v>
      </c>
      <c r="H259" s="136">
        <f t="shared" si="233"/>
        <v>1572.9</v>
      </c>
      <c r="I259" s="136">
        <f t="shared" si="233"/>
        <v>1572.9</v>
      </c>
      <c r="J259" s="142" t="s">
        <v>106</v>
      </c>
      <c r="K259" s="139" t="s">
        <v>18</v>
      </c>
      <c r="L259" s="139">
        <v>100</v>
      </c>
      <c r="M259" s="139">
        <v>100</v>
      </c>
      <c r="N259" s="139">
        <v>100</v>
      </c>
      <c r="O259" s="139">
        <v>100</v>
      </c>
      <c r="P259" s="139">
        <v>100</v>
      </c>
      <c r="Q259" s="11"/>
    </row>
    <row r="260" spans="1:17" ht="42.75" customHeight="1" x14ac:dyDescent="0.25">
      <c r="A260" s="140"/>
      <c r="B260" s="140"/>
      <c r="C260" s="140"/>
      <c r="D260" s="10" t="s">
        <v>231</v>
      </c>
      <c r="E260" s="136">
        <f t="shared" ref="E260" si="234">F260+G260+H260+I260</f>
        <v>6902.5</v>
      </c>
      <c r="F260" s="138">
        <f t="shared" ref="F260:I261" si="235">F263</f>
        <v>2183.8000000000002</v>
      </c>
      <c r="G260" s="138">
        <f t="shared" si="235"/>
        <v>1572.9</v>
      </c>
      <c r="H260" s="138">
        <f t="shared" si="235"/>
        <v>1572.9</v>
      </c>
      <c r="I260" s="138">
        <f t="shared" si="235"/>
        <v>1572.9</v>
      </c>
      <c r="J260" s="147"/>
      <c r="K260" s="140"/>
      <c r="L260" s="140"/>
      <c r="M260" s="140"/>
      <c r="N260" s="140"/>
      <c r="O260" s="140"/>
      <c r="P260" s="140"/>
      <c r="Q260" s="11"/>
    </row>
    <row r="261" spans="1:17" ht="69" customHeight="1" x14ac:dyDescent="0.25">
      <c r="A261" s="141"/>
      <c r="B261" s="141"/>
      <c r="C261" s="141"/>
      <c r="D261" s="10" t="s">
        <v>13</v>
      </c>
      <c r="E261" s="136">
        <f t="shared" ref="E261" si="236">F261+G261+H261+I261</f>
        <v>25609.300000000003</v>
      </c>
      <c r="F261" s="138">
        <f t="shared" si="235"/>
        <v>13202.7</v>
      </c>
      <c r="G261" s="138">
        <f t="shared" si="235"/>
        <v>12406.6</v>
      </c>
      <c r="H261" s="138">
        <f t="shared" si="235"/>
        <v>0</v>
      </c>
      <c r="I261" s="138">
        <f t="shared" si="235"/>
        <v>0</v>
      </c>
      <c r="J261" s="155"/>
      <c r="K261" s="141"/>
      <c r="L261" s="141"/>
      <c r="M261" s="141"/>
      <c r="N261" s="141"/>
      <c r="O261" s="141"/>
      <c r="P261" s="141"/>
      <c r="Q261" s="11"/>
    </row>
    <row r="262" spans="1:17" ht="15" customHeight="1" x14ac:dyDescent="0.25">
      <c r="A262" s="139" t="s">
        <v>181</v>
      </c>
      <c r="B262" s="139" t="s">
        <v>251</v>
      </c>
      <c r="C262" s="139" t="s">
        <v>228</v>
      </c>
      <c r="D262" s="10" t="s">
        <v>16</v>
      </c>
      <c r="E262" s="136">
        <f t="shared" ref="E262:I262" si="237">E263+E264</f>
        <v>32511.800000000003</v>
      </c>
      <c r="F262" s="136">
        <f t="shared" si="237"/>
        <v>15386.5</v>
      </c>
      <c r="G262" s="136">
        <f t="shared" si="237"/>
        <v>13979.5</v>
      </c>
      <c r="H262" s="136">
        <f t="shared" si="237"/>
        <v>1572.9</v>
      </c>
      <c r="I262" s="136">
        <f t="shared" si="237"/>
        <v>1572.9</v>
      </c>
      <c r="J262" s="142" t="s">
        <v>107</v>
      </c>
      <c r="K262" s="139" t="s">
        <v>18</v>
      </c>
      <c r="L262" s="139">
        <v>100</v>
      </c>
      <c r="M262" s="139">
        <v>100</v>
      </c>
      <c r="N262" s="139">
        <v>100</v>
      </c>
      <c r="O262" s="139">
        <v>100</v>
      </c>
      <c r="P262" s="139">
        <v>100</v>
      </c>
      <c r="Q262" s="11"/>
    </row>
    <row r="263" spans="1:17" ht="44.45" customHeight="1" x14ac:dyDescent="0.25">
      <c r="A263" s="140"/>
      <c r="B263" s="140"/>
      <c r="C263" s="140"/>
      <c r="D263" s="10" t="s">
        <v>230</v>
      </c>
      <c r="E263" s="136">
        <f t="shared" ref="E263" si="238">F263+G263+H263+I263</f>
        <v>6902.5</v>
      </c>
      <c r="F263" s="138">
        <f t="shared" ref="F263:I264" si="239">F266</f>
        <v>2183.8000000000002</v>
      </c>
      <c r="G263" s="138">
        <f t="shared" si="239"/>
        <v>1572.9</v>
      </c>
      <c r="H263" s="138">
        <f t="shared" si="239"/>
        <v>1572.9</v>
      </c>
      <c r="I263" s="138">
        <f t="shared" si="239"/>
        <v>1572.9</v>
      </c>
      <c r="J263" s="147"/>
      <c r="K263" s="140"/>
      <c r="L263" s="140"/>
      <c r="M263" s="140"/>
      <c r="N263" s="140"/>
      <c r="O263" s="140"/>
      <c r="P263" s="140"/>
      <c r="Q263" s="11"/>
    </row>
    <row r="264" spans="1:17" ht="42.75" customHeight="1" x14ac:dyDescent="0.25">
      <c r="A264" s="141"/>
      <c r="B264" s="141"/>
      <c r="C264" s="141"/>
      <c r="D264" s="10" t="s">
        <v>61</v>
      </c>
      <c r="E264" s="136">
        <f t="shared" ref="E264" si="240">F264+G264+H264+I264</f>
        <v>25609.300000000003</v>
      </c>
      <c r="F264" s="138">
        <f t="shared" si="239"/>
        <v>13202.7</v>
      </c>
      <c r="G264" s="138">
        <f t="shared" si="239"/>
        <v>12406.6</v>
      </c>
      <c r="H264" s="138">
        <f t="shared" si="239"/>
        <v>0</v>
      </c>
      <c r="I264" s="138">
        <f t="shared" si="239"/>
        <v>0</v>
      </c>
      <c r="J264" s="155"/>
      <c r="K264" s="141"/>
      <c r="L264" s="141"/>
      <c r="M264" s="141"/>
      <c r="N264" s="141"/>
      <c r="O264" s="141"/>
      <c r="P264" s="141"/>
      <c r="Q264" s="11"/>
    </row>
    <row r="265" spans="1:17" ht="15" customHeight="1" x14ac:dyDescent="0.25">
      <c r="A265" s="139" t="s">
        <v>108</v>
      </c>
      <c r="B265" s="139" t="s">
        <v>251</v>
      </c>
      <c r="C265" s="139" t="s">
        <v>228</v>
      </c>
      <c r="D265" s="10" t="s">
        <v>16</v>
      </c>
      <c r="E265" s="138">
        <f t="shared" ref="E265:I265" si="241">E266+E267</f>
        <v>32511.800000000003</v>
      </c>
      <c r="F265" s="138">
        <f t="shared" si="241"/>
        <v>15386.5</v>
      </c>
      <c r="G265" s="138">
        <f t="shared" si="241"/>
        <v>13979.5</v>
      </c>
      <c r="H265" s="138">
        <f t="shared" si="241"/>
        <v>1572.9</v>
      </c>
      <c r="I265" s="138">
        <f t="shared" si="241"/>
        <v>1572.9</v>
      </c>
      <c r="J265" s="142" t="s">
        <v>109</v>
      </c>
      <c r="K265" s="139" t="s">
        <v>37</v>
      </c>
      <c r="L265" s="139">
        <v>3</v>
      </c>
      <c r="M265" s="139">
        <v>3</v>
      </c>
      <c r="N265" s="139">
        <v>3</v>
      </c>
      <c r="O265" s="139">
        <v>3</v>
      </c>
      <c r="P265" s="139">
        <v>3</v>
      </c>
      <c r="Q265" s="11"/>
    </row>
    <row r="266" spans="1:17" ht="48.2" customHeight="1" x14ac:dyDescent="0.25">
      <c r="A266" s="140"/>
      <c r="B266" s="140"/>
      <c r="C266" s="140"/>
      <c r="D266" s="10" t="s">
        <v>231</v>
      </c>
      <c r="E266" s="136">
        <f t="shared" ref="E266" si="242">F266+G266+H266+I266</f>
        <v>6902.5</v>
      </c>
      <c r="F266" s="138">
        <f t="shared" ref="F266:I266" si="243">F269+F291</f>
        <v>2183.8000000000002</v>
      </c>
      <c r="G266" s="138">
        <f t="shared" si="243"/>
        <v>1572.9</v>
      </c>
      <c r="H266" s="138">
        <f t="shared" si="243"/>
        <v>1572.9</v>
      </c>
      <c r="I266" s="138">
        <f t="shared" si="243"/>
        <v>1572.9</v>
      </c>
      <c r="J266" s="147"/>
      <c r="K266" s="140"/>
      <c r="L266" s="140"/>
      <c r="M266" s="140"/>
      <c r="N266" s="140"/>
      <c r="O266" s="140"/>
      <c r="P266" s="140"/>
      <c r="Q266" s="11"/>
    </row>
    <row r="267" spans="1:17" ht="44.45" customHeight="1" x14ac:dyDescent="0.25">
      <c r="A267" s="141"/>
      <c r="B267" s="141"/>
      <c r="C267" s="141"/>
      <c r="D267" s="10" t="s">
        <v>61</v>
      </c>
      <c r="E267" s="136">
        <f t="shared" ref="E267" si="244">F267+G267+H267+I267</f>
        <v>25609.300000000003</v>
      </c>
      <c r="F267" s="138">
        <f t="shared" ref="F267:I267" si="245">F270</f>
        <v>13202.7</v>
      </c>
      <c r="G267" s="138">
        <f t="shared" si="245"/>
        <v>12406.6</v>
      </c>
      <c r="H267" s="138">
        <f t="shared" si="245"/>
        <v>0</v>
      </c>
      <c r="I267" s="138">
        <f t="shared" si="245"/>
        <v>0</v>
      </c>
      <c r="J267" s="155"/>
      <c r="K267" s="141"/>
      <c r="L267" s="141"/>
      <c r="M267" s="141"/>
      <c r="N267" s="141"/>
      <c r="O267" s="141"/>
      <c r="P267" s="141"/>
      <c r="Q267" s="11"/>
    </row>
    <row r="268" spans="1:17" ht="15" customHeight="1" x14ac:dyDescent="0.25">
      <c r="A268" s="139" t="s">
        <v>178</v>
      </c>
      <c r="B268" s="139" t="s">
        <v>251</v>
      </c>
      <c r="C268" s="139" t="s">
        <v>228</v>
      </c>
      <c r="D268" s="10" t="s">
        <v>16</v>
      </c>
      <c r="E268" s="138">
        <f>E269+E270</f>
        <v>26957.200000000004</v>
      </c>
      <c r="F268" s="138">
        <f>F269+F270</f>
        <v>13897.6</v>
      </c>
      <c r="G268" s="138">
        <f>G269+G270</f>
        <v>13059.6</v>
      </c>
      <c r="H268" s="138">
        <f>H269+H270</f>
        <v>0</v>
      </c>
      <c r="I268" s="138">
        <f>I269+I270</f>
        <v>0</v>
      </c>
      <c r="J268" s="142" t="s">
        <v>169</v>
      </c>
      <c r="K268" s="139" t="s">
        <v>37</v>
      </c>
      <c r="L268" s="139">
        <v>3</v>
      </c>
      <c r="M268" s="139">
        <v>39</v>
      </c>
      <c r="N268" s="139">
        <v>39</v>
      </c>
      <c r="O268" s="139">
        <v>39</v>
      </c>
      <c r="P268" s="139">
        <v>39</v>
      </c>
      <c r="Q268" s="11"/>
    </row>
    <row r="269" spans="1:17" ht="44.45" customHeight="1" x14ac:dyDescent="0.25">
      <c r="A269" s="140"/>
      <c r="B269" s="140"/>
      <c r="C269" s="140"/>
      <c r="D269" s="10" t="s">
        <v>197</v>
      </c>
      <c r="E269" s="136">
        <f t="shared" ref="E269" si="246">F269+G269+H269+I269</f>
        <v>1347.9</v>
      </c>
      <c r="F269" s="138">
        <v>694.9</v>
      </c>
      <c r="G269" s="138">
        <v>653</v>
      </c>
      <c r="H269" s="138">
        <v>0</v>
      </c>
      <c r="I269" s="138">
        <v>0</v>
      </c>
      <c r="J269" s="147"/>
      <c r="K269" s="140"/>
      <c r="L269" s="140"/>
      <c r="M269" s="140"/>
      <c r="N269" s="140"/>
      <c r="O269" s="140"/>
      <c r="P269" s="140"/>
      <c r="Q269" s="11"/>
    </row>
    <row r="270" spans="1:17" ht="25.5" x14ac:dyDescent="0.25">
      <c r="A270" s="141"/>
      <c r="B270" s="141"/>
      <c r="C270" s="141"/>
      <c r="D270" s="10" t="s">
        <v>61</v>
      </c>
      <c r="E270" s="136">
        <f t="shared" ref="E270" si="247">F270+G270+H270+I270</f>
        <v>25609.300000000003</v>
      </c>
      <c r="F270" s="138">
        <v>13202.7</v>
      </c>
      <c r="G270" s="138">
        <v>12406.6</v>
      </c>
      <c r="H270" s="138">
        <v>0</v>
      </c>
      <c r="I270" s="138">
        <v>0</v>
      </c>
      <c r="J270" s="155"/>
      <c r="K270" s="141"/>
      <c r="L270" s="141"/>
      <c r="M270" s="141"/>
      <c r="N270" s="141"/>
      <c r="O270" s="141"/>
      <c r="P270" s="141"/>
      <c r="Q270" s="11"/>
    </row>
    <row r="271" spans="1:17" ht="63.75" hidden="1" customHeight="1" x14ac:dyDescent="0.25">
      <c r="A271" s="122" t="s">
        <v>110</v>
      </c>
      <c r="B271" s="123" t="s">
        <v>48</v>
      </c>
      <c r="C271" s="124" t="s">
        <v>104</v>
      </c>
      <c r="D271" s="10" t="s">
        <v>35</v>
      </c>
      <c r="E271" s="136" t="e">
        <f>#REF!+#REF!+F271+G271</f>
        <v>#REF!</v>
      </c>
      <c r="F271" s="138">
        <v>0</v>
      </c>
      <c r="G271" s="138">
        <v>0</v>
      </c>
      <c r="H271" s="138"/>
      <c r="I271" s="138"/>
      <c r="J271" s="39" t="s">
        <v>111</v>
      </c>
      <c r="K271" s="10" t="s">
        <v>95</v>
      </c>
      <c r="L271" s="10">
        <v>0</v>
      </c>
      <c r="M271" s="10">
        <v>1</v>
      </c>
      <c r="N271" s="10">
        <v>0</v>
      </c>
      <c r="O271" s="10">
        <v>0</v>
      </c>
      <c r="P271" s="10">
        <v>0</v>
      </c>
      <c r="Q271" s="11"/>
    </row>
    <row r="272" spans="1:17" ht="102.2" hidden="1" customHeight="1" x14ac:dyDescent="0.25">
      <c r="A272" s="10" t="s">
        <v>112</v>
      </c>
      <c r="B272" s="122" t="s">
        <v>113</v>
      </c>
      <c r="C272" s="10" t="s">
        <v>114</v>
      </c>
      <c r="D272" s="10" t="s">
        <v>35</v>
      </c>
      <c r="E272" s="136" t="e">
        <f>#REF!+#REF!+F272+G272</f>
        <v>#REF!</v>
      </c>
      <c r="F272" s="138"/>
      <c r="G272" s="138"/>
      <c r="H272" s="138"/>
      <c r="I272" s="138"/>
      <c r="J272" s="41" t="s">
        <v>115</v>
      </c>
      <c r="K272" s="10" t="s">
        <v>18</v>
      </c>
      <c r="L272" s="10">
        <v>0</v>
      </c>
      <c r="M272" s="10">
        <v>0</v>
      </c>
      <c r="N272" s="10"/>
      <c r="O272" s="10">
        <v>100</v>
      </c>
      <c r="P272" s="10">
        <v>100</v>
      </c>
      <c r="Q272" s="11"/>
    </row>
    <row r="273" spans="1:17" ht="76.7" hidden="1" customHeight="1" x14ac:dyDescent="0.25">
      <c r="A273" s="10" t="s">
        <v>116</v>
      </c>
      <c r="B273" s="122" t="s">
        <v>113</v>
      </c>
      <c r="C273" s="10" t="s">
        <v>114</v>
      </c>
      <c r="D273" s="10" t="s">
        <v>35</v>
      </c>
      <c r="E273" s="136" t="e">
        <f>#REF!+#REF!+F273+G273</f>
        <v>#REF!</v>
      </c>
      <c r="F273" s="136"/>
      <c r="G273" s="136"/>
      <c r="H273" s="136"/>
      <c r="I273" s="136"/>
      <c r="J273" s="39" t="s">
        <v>117</v>
      </c>
      <c r="K273" s="10" t="s">
        <v>37</v>
      </c>
      <c r="L273" s="10">
        <v>0</v>
      </c>
      <c r="M273" s="10">
        <v>0</v>
      </c>
      <c r="N273" s="10"/>
      <c r="O273" s="10">
        <v>1</v>
      </c>
      <c r="P273" s="10">
        <v>1</v>
      </c>
      <c r="Q273" s="11"/>
    </row>
    <row r="274" spans="1:17" ht="51" hidden="1" customHeight="1" x14ac:dyDescent="0.25">
      <c r="A274" s="10" t="s">
        <v>118</v>
      </c>
      <c r="B274" s="122" t="s">
        <v>113</v>
      </c>
      <c r="C274" s="10" t="s">
        <v>114</v>
      </c>
      <c r="D274" s="10" t="s">
        <v>35</v>
      </c>
      <c r="E274" s="136" t="e">
        <f>#REF!+#REF!+F274+G274</f>
        <v>#REF!</v>
      </c>
      <c r="F274" s="136"/>
      <c r="G274" s="136"/>
      <c r="H274" s="136"/>
      <c r="I274" s="136"/>
      <c r="J274" s="39" t="s">
        <v>119</v>
      </c>
      <c r="K274" s="10" t="s">
        <v>37</v>
      </c>
      <c r="L274" s="10">
        <v>0</v>
      </c>
      <c r="M274" s="10">
        <v>0</v>
      </c>
      <c r="N274" s="10"/>
      <c r="O274" s="10">
        <v>1</v>
      </c>
      <c r="P274" s="10">
        <v>1</v>
      </c>
      <c r="Q274" s="11"/>
    </row>
    <row r="275" spans="1:17" ht="38.25" hidden="1" customHeight="1" x14ac:dyDescent="0.25">
      <c r="A275" s="10" t="s">
        <v>120</v>
      </c>
      <c r="B275" s="122" t="s">
        <v>113</v>
      </c>
      <c r="C275" s="10" t="s">
        <v>114</v>
      </c>
      <c r="D275" s="10" t="s">
        <v>35</v>
      </c>
      <c r="E275" s="136" t="e">
        <f>#REF!+#REF!+F275+G275</f>
        <v>#REF!</v>
      </c>
      <c r="F275" s="138"/>
      <c r="G275" s="138"/>
      <c r="H275" s="138"/>
      <c r="I275" s="138"/>
      <c r="J275" s="39" t="s">
        <v>121</v>
      </c>
      <c r="K275" s="10" t="s">
        <v>37</v>
      </c>
      <c r="L275" s="10">
        <v>0</v>
      </c>
      <c r="M275" s="10">
        <v>0</v>
      </c>
      <c r="N275" s="10"/>
      <c r="O275" s="10">
        <v>1</v>
      </c>
      <c r="P275" s="10">
        <v>1</v>
      </c>
      <c r="Q275" s="11"/>
    </row>
    <row r="276" spans="1:17" ht="51" hidden="1" customHeight="1" x14ac:dyDescent="0.25">
      <c r="A276" s="10" t="s">
        <v>122</v>
      </c>
      <c r="B276" s="122" t="s">
        <v>113</v>
      </c>
      <c r="C276" s="10" t="s">
        <v>114</v>
      </c>
      <c r="D276" s="10" t="s">
        <v>35</v>
      </c>
      <c r="E276" s="136" t="e">
        <f>#REF!+#REF!+F276+G276</f>
        <v>#REF!</v>
      </c>
      <c r="F276" s="136"/>
      <c r="G276" s="136"/>
      <c r="H276" s="136"/>
      <c r="I276" s="136"/>
      <c r="J276" s="39" t="s">
        <v>123</v>
      </c>
      <c r="K276" s="10" t="s">
        <v>37</v>
      </c>
      <c r="L276" s="10">
        <v>0</v>
      </c>
      <c r="M276" s="10">
        <v>0</v>
      </c>
      <c r="N276" s="10"/>
      <c r="O276" s="10">
        <v>1</v>
      </c>
      <c r="P276" s="10">
        <v>1</v>
      </c>
      <c r="Q276" s="11"/>
    </row>
    <row r="277" spans="1:17" ht="51" hidden="1" customHeight="1" x14ac:dyDescent="0.25">
      <c r="A277" s="10" t="s">
        <v>124</v>
      </c>
      <c r="B277" s="122" t="s">
        <v>113</v>
      </c>
      <c r="C277" s="10" t="s">
        <v>114</v>
      </c>
      <c r="D277" s="10" t="s">
        <v>35</v>
      </c>
      <c r="E277" s="136" t="e">
        <f>#REF!+#REF!+F277+G277</f>
        <v>#REF!</v>
      </c>
      <c r="F277" s="136"/>
      <c r="G277" s="136"/>
      <c r="H277" s="136"/>
      <c r="I277" s="136"/>
      <c r="J277" s="39" t="s">
        <v>125</v>
      </c>
      <c r="K277" s="10" t="s">
        <v>37</v>
      </c>
      <c r="L277" s="10">
        <v>0</v>
      </c>
      <c r="M277" s="10">
        <v>0</v>
      </c>
      <c r="N277" s="10"/>
      <c r="O277" s="10">
        <v>1</v>
      </c>
      <c r="P277" s="10">
        <v>1</v>
      </c>
      <c r="Q277" s="11"/>
    </row>
    <row r="278" spans="1:17" ht="76.7" hidden="1" customHeight="1" x14ac:dyDescent="0.25">
      <c r="A278" s="10" t="s">
        <v>126</v>
      </c>
      <c r="B278" s="122" t="s">
        <v>113</v>
      </c>
      <c r="C278" s="10" t="s">
        <v>114</v>
      </c>
      <c r="D278" s="10" t="s">
        <v>35</v>
      </c>
      <c r="E278" s="136" t="e">
        <f>#REF!+#REF!+F278+G278</f>
        <v>#REF!</v>
      </c>
      <c r="F278" s="136"/>
      <c r="G278" s="136"/>
      <c r="H278" s="136"/>
      <c r="I278" s="136"/>
      <c r="J278" s="39" t="s">
        <v>127</v>
      </c>
      <c r="K278" s="10" t="s">
        <v>37</v>
      </c>
      <c r="L278" s="10">
        <v>0</v>
      </c>
      <c r="M278" s="10">
        <v>0</v>
      </c>
      <c r="N278" s="10"/>
      <c r="O278" s="10">
        <v>1</v>
      </c>
      <c r="P278" s="10">
        <v>1</v>
      </c>
      <c r="Q278" s="11"/>
    </row>
    <row r="279" spans="1:17" ht="51" hidden="1" customHeight="1" x14ac:dyDescent="0.25">
      <c r="A279" s="10" t="s">
        <v>128</v>
      </c>
      <c r="B279" s="122" t="s">
        <v>113</v>
      </c>
      <c r="C279" s="10" t="s">
        <v>114</v>
      </c>
      <c r="D279" s="10" t="s">
        <v>35</v>
      </c>
      <c r="E279" s="136" t="e">
        <f>#REF!+#REF!+F279+G279</f>
        <v>#REF!</v>
      </c>
      <c r="F279" s="138"/>
      <c r="G279" s="138"/>
      <c r="H279" s="138"/>
      <c r="I279" s="138"/>
      <c r="J279" s="39" t="s">
        <v>129</v>
      </c>
      <c r="K279" s="10" t="s">
        <v>37</v>
      </c>
      <c r="L279" s="10">
        <v>0</v>
      </c>
      <c r="M279" s="10">
        <v>0</v>
      </c>
      <c r="N279" s="10"/>
      <c r="O279" s="10">
        <v>1</v>
      </c>
      <c r="P279" s="10">
        <v>1</v>
      </c>
      <c r="Q279" s="11"/>
    </row>
    <row r="280" spans="1:17" ht="63.75" hidden="1" customHeight="1" x14ac:dyDescent="0.25">
      <c r="A280" s="10" t="s">
        <v>130</v>
      </c>
      <c r="B280" s="122" t="s">
        <v>113</v>
      </c>
      <c r="C280" s="10" t="s">
        <v>131</v>
      </c>
      <c r="D280" s="10" t="s">
        <v>35</v>
      </c>
      <c r="E280" s="136" t="e">
        <f>#REF!+#REF!+F280+G280</f>
        <v>#REF!</v>
      </c>
      <c r="F280" s="138"/>
      <c r="G280" s="138"/>
      <c r="H280" s="138"/>
      <c r="I280" s="138"/>
      <c r="J280" s="41" t="s">
        <v>132</v>
      </c>
      <c r="K280" s="10" t="s">
        <v>18</v>
      </c>
      <c r="L280" s="10">
        <v>100</v>
      </c>
      <c r="M280" s="10">
        <v>0</v>
      </c>
      <c r="N280" s="10"/>
      <c r="O280" s="10">
        <v>100</v>
      </c>
      <c r="P280" s="10">
        <v>100</v>
      </c>
      <c r="Q280" s="11"/>
    </row>
    <row r="281" spans="1:17" ht="51" hidden="1" customHeight="1" x14ac:dyDescent="0.25">
      <c r="A281" s="10" t="s">
        <v>133</v>
      </c>
      <c r="B281" s="122" t="s">
        <v>113</v>
      </c>
      <c r="C281" s="10" t="s">
        <v>131</v>
      </c>
      <c r="D281" s="10" t="s">
        <v>35</v>
      </c>
      <c r="E281" s="136" t="e">
        <f>#REF!+#REF!+F281+G281</f>
        <v>#REF!</v>
      </c>
      <c r="F281" s="136"/>
      <c r="G281" s="136"/>
      <c r="H281" s="136"/>
      <c r="I281" s="136"/>
      <c r="J281" s="39" t="s">
        <v>134</v>
      </c>
      <c r="K281" s="10" t="s">
        <v>37</v>
      </c>
      <c r="L281" s="10">
        <v>0</v>
      </c>
      <c r="M281" s="10">
        <v>0</v>
      </c>
      <c r="N281" s="10"/>
      <c r="O281" s="10">
        <v>1</v>
      </c>
      <c r="P281" s="10">
        <v>1</v>
      </c>
      <c r="Q281" s="11"/>
    </row>
    <row r="282" spans="1:17" ht="63.75" hidden="1" customHeight="1" x14ac:dyDescent="0.25">
      <c r="A282" s="10" t="s">
        <v>135</v>
      </c>
      <c r="B282" s="122" t="s">
        <v>113</v>
      </c>
      <c r="C282" s="10" t="s">
        <v>114</v>
      </c>
      <c r="D282" s="10" t="s">
        <v>35</v>
      </c>
      <c r="E282" s="136" t="e">
        <f>#REF!+#REF!+F282+G282</f>
        <v>#REF!</v>
      </c>
      <c r="F282" s="138"/>
      <c r="G282" s="138"/>
      <c r="H282" s="138"/>
      <c r="I282" s="138"/>
      <c r="J282" s="41" t="s">
        <v>136</v>
      </c>
      <c r="K282" s="10" t="s">
        <v>18</v>
      </c>
      <c r="L282" s="10">
        <v>0</v>
      </c>
      <c r="M282" s="10">
        <v>0</v>
      </c>
      <c r="N282" s="10"/>
      <c r="O282" s="10">
        <v>100</v>
      </c>
      <c r="P282" s="10">
        <v>100</v>
      </c>
      <c r="Q282" s="11"/>
    </row>
    <row r="283" spans="1:17" ht="51" hidden="1" customHeight="1" x14ac:dyDescent="0.25">
      <c r="A283" s="10" t="s">
        <v>137</v>
      </c>
      <c r="B283" s="122" t="s">
        <v>113</v>
      </c>
      <c r="C283" s="10" t="s">
        <v>114</v>
      </c>
      <c r="D283" s="10" t="s">
        <v>35</v>
      </c>
      <c r="E283" s="136" t="e">
        <f>#REF!+#REF!+F283+G283</f>
        <v>#REF!</v>
      </c>
      <c r="F283" s="136"/>
      <c r="G283" s="136"/>
      <c r="H283" s="136"/>
      <c r="I283" s="136"/>
      <c r="J283" s="41" t="s">
        <v>138</v>
      </c>
      <c r="K283" s="10" t="s">
        <v>37</v>
      </c>
      <c r="L283" s="10">
        <v>0</v>
      </c>
      <c r="M283" s="10">
        <v>0</v>
      </c>
      <c r="N283" s="10"/>
      <c r="O283" s="10">
        <v>1</v>
      </c>
      <c r="P283" s="10">
        <v>1</v>
      </c>
      <c r="Q283" s="11"/>
    </row>
    <row r="284" spans="1:17" ht="76.7" hidden="1" customHeight="1" x14ac:dyDescent="0.25">
      <c r="A284" s="10" t="s">
        <v>139</v>
      </c>
      <c r="B284" s="122" t="s">
        <v>113</v>
      </c>
      <c r="C284" s="10" t="s">
        <v>11</v>
      </c>
      <c r="D284" s="10" t="s">
        <v>35</v>
      </c>
      <c r="E284" s="136" t="e">
        <f>#REF!+#REF!+F284+G284</f>
        <v>#REF!</v>
      </c>
      <c r="F284" s="136"/>
      <c r="G284" s="136"/>
      <c r="H284" s="136"/>
      <c r="I284" s="136"/>
      <c r="J284" s="39"/>
      <c r="K284" s="10"/>
      <c r="L284" s="10"/>
      <c r="M284" s="10"/>
      <c r="N284" s="10"/>
      <c r="O284" s="10"/>
      <c r="P284" s="10"/>
      <c r="Q284" s="11"/>
    </row>
    <row r="285" spans="1:17" ht="127.5" hidden="1" customHeight="1" x14ac:dyDescent="0.25">
      <c r="A285" s="10" t="s">
        <v>140</v>
      </c>
      <c r="B285" s="122" t="s">
        <v>113</v>
      </c>
      <c r="C285" s="10" t="s">
        <v>11</v>
      </c>
      <c r="D285" s="10" t="s">
        <v>35</v>
      </c>
      <c r="E285" s="136" t="e">
        <f>#REF!+#REF!+F285+G285</f>
        <v>#REF!</v>
      </c>
      <c r="F285" s="138"/>
      <c r="G285" s="138"/>
      <c r="H285" s="138"/>
      <c r="I285" s="138"/>
      <c r="J285" s="41" t="s">
        <v>141</v>
      </c>
      <c r="K285" s="10" t="s">
        <v>37</v>
      </c>
      <c r="L285" s="10">
        <v>50</v>
      </c>
      <c r="M285" s="10">
        <v>0</v>
      </c>
      <c r="N285" s="10"/>
      <c r="O285" s="10">
        <v>45</v>
      </c>
      <c r="P285" s="10">
        <v>45</v>
      </c>
      <c r="Q285" s="11"/>
    </row>
    <row r="286" spans="1:17" ht="76.7" hidden="1" customHeight="1" x14ac:dyDescent="0.25">
      <c r="A286" s="10" t="s">
        <v>142</v>
      </c>
      <c r="B286" s="122" t="s">
        <v>113</v>
      </c>
      <c r="C286" s="10" t="s">
        <v>11</v>
      </c>
      <c r="D286" s="10" t="s">
        <v>35</v>
      </c>
      <c r="E286" s="136" t="e">
        <f>#REF!+#REF!+F286+G286</f>
        <v>#REF!</v>
      </c>
      <c r="F286" s="138"/>
      <c r="G286" s="138"/>
      <c r="H286" s="138"/>
      <c r="I286" s="138"/>
      <c r="J286" s="41" t="s">
        <v>143</v>
      </c>
      <c r="K286" s="10" t="s">
        <v>37</v>
      </c>
      <c r="L286" s="10">
        <v>50</v>
      </c>
      <c r="M286" s="10">
        <v>0</v>
      </c>
      <c r="N286" s="10"/>
      <c r="O286" s="10">
        <v>45</v>
      </c>
      <c r="P286" s="10">
        <v>45</v>
      </c>
      <c r="Q286" s="11"/>
    </row>
    <row r="287" spans="1:17" ht="89.45" hidden="1" customHeight="1" x14ac:dyDescent="0.25">
      <c r="A287" s="10" t="s">
        <v>144</v>
      </c>
      <c r="B287" s="122" t="s">
        <v>113</v>
      </c>
      <c r="C287" s="10" t="s">
        <v>11</v>
      </c>
      <c r="D287" s="10" t="s">
        <v>35</v>
      </c>
      <c r="E287" s="136" t="e">
        <f>#REF!+#REF!+F287+G287</f>
        <v>#REF!</v>
      </c>
      <c r="F287" s="136"/>
      <c r="G287" s="136"/>
      <c r="H287" s="136"/>
      <c r="I287" s="136"/>
      <c r="J287" s="39" t="s">
        <v>145</v>
      </c>
      <c r="K287" s="10" t="s">
        <v>33</v>
      </c>
      <c r="L287" s="10">
        <v>525</v>
      </c>
      <c r="M287" s="10">
        <v>0</v>
      </c>
      <c r="N287" s="10"/>
      <c r="O287" s="10">
        <v>550</v>
      </c>
      <c r="P287" s="10">
        <v>550</v>
      </c>
      <c r="Q287" s="11"/>
    </row>
    <row r="288" spans="1:17" ht="76.7" hidden="1" customHeight="1" x14ac:dyDescent="0.25">
      <c r="A288" s="10" t="s">
        <v>146</v>
      </c>
      <c r="B288" s="122" t="s">
        <v>113</v>
      </c>
      <c r="C288" s="10" t="s">
        <v>11</v>
      </c>
      <c r="D288" s="10" t="s">
        <v>35</v>
      </c>
      <c r="E288" s="136" t="e">
        <f>#REF!+#REF!+F288+G288</f>
        <v>#REF!</v>
      </c>
      <c r="F288" s="136"/>
      <c r="G288" s="136"/>
      <c r="H288" s="136"/>
      <c r="I288" s="136"/>
      <c r="J288" s="41" t="s">
        <v>147</v>
      </c>
      <c r="K288" s="10" t="s">
        <v>148</v>
      </c>
      <c r="L288" s="10">
        <v>10</v>
      </c>
      <c r="M288" s="10">
        <v>0</v>
      </c>
      <c r="N288" s="10"/>
      <c r="O288" s="10">
        <v>0</v>
      </c>
      <c r="P288" s="10">
        <v>0</v>
      </c>
      <c r="Q288" s="11"/>
    </row>
    <row r="289" spans="1:17" ht="3" hidden="1" customHeight="1" x14ac:dyDescent="0.25">
      <c r="A289" s="10" t="s">
        <v>149</v>
      </c>
      <c r="B289" s="122" t="s">
        <v>113</v>
      </c>
      <c r="C289" s="10" t="s">
        <v>11</v>
      </c>
      <c r="D289" s="10" t="s">
        <v>35</v>
      </c>
      <c r="E289" s="136" t="e">
        <f>#REF!+#REF!+F289+G289</f>
        <v>#REF!</v>
      </c>
      <c r="F289" s="136"/>
      <c r="G289" s="136"/>
      <c r="H289" s="136"/>
      <c r="I289" s="136"/>
      <c r="J289" s="41" t="s">
        <v>150</v>
      </c>
      <c r="K289" s="10" t="s">
        <v>148</v>
      </c>
      <c r="L289" s="10">
        <v>12</v>
      </c>
      <c r="M289" s="10">
        <v>0</v>
      </c>
      <c r="N289" s="10"/>
      <c r="O289" s="10">
        <v>0</v>
      </c>
      <c r="P289" s="10">
        <v>0</v>
      </c>
      <c r="Q289" s="11"/>
    </row>
    <row r="290" spans="1:17" ht="15" customHeight="1" x14ac:dyDescent="0.25">
      <c r="A290" s="139" t="s">
        <v>234</v>
      </c>
      <c r="B290" s="139" t="s">
        <v>251</v>
      </c>
      <c r="C290" s="139" t="s">
        <v>228</v>
      </c>
      <c r="D290" s="10" t="s">
        <v>16</v>
      </c>
      <c r="E290" s="138">
        <f>E291+E292</f>
        <v>5554.6</v>
      </c>
      <c r="F290" s="138">
        <f>F291+F292</f>
        <v>1488.9</v>
      </c>
      <c r="G290" s="138">
        <f>G291+G292</f>
        <v>919.9</v>
      </c>
      <c r="H290" s="138">
        <f>H291+H292</f>
        <v>1572.9</v>
      </c>
      <c r="I290" s="138">
        <f>I291+I292</f>
        <v>1572.9</v>
      </c>
      <c r="J290" s="142" t="s">
        <v>233</v>
      </c>
      <c r="K290" s="139" t="s">
        <v>37</v>
      </c>
      <c r="L290" s="139">
        <v>3</v>
      </c>
      <c r="M290" s="139">
        <v>39</v>
      </c>
      <c r="N290" s="139">
        <v>39</v>
      </c>
      <c r="O290" s="139">
        <v>39</v>
      </c>
      <c r="P290" s="139">
        <v>39</v>
      </c>
      <c r="Q290" s="11"/>
    </row>
    <row r="291" spans="1:17" ht="44.45" customHeight="1" x14ac:dyDescent="0.25">
      <c r="A291" s="140"/>
      <c r="B291" s="140"/>
      <c r="C291" s="140"/>
      <c r="D291" s="10" t="s">
        <v>197</v>
      </c>
      <c r="E291" s="136">
        <f t="shared" ref="E291" si="248">F291+G291+H291+I291</f>
        <v>5554.6</v>
      </c>
      <c r="F291" s="138">
        <f>853.8+178.7+456.4</f>
        <v>1488.9</v>
      </c>
      <c r="G291" s="138">
        <f>878+41.9</f>
        <v>919.9</v>
      </c>
      <c r="H291" s="138">
        <f>878+694.9</f>
        <v>1572.9</v>
      </c>
      <c r="I291" s="138">
        <f>878+694.9</f>
        <v>1572.9</v>
      </c>
      <c r="J291" s="147"/>
      <c r="K291" s="140"/>
      <c r="L291" s="140"/>
      <c r="M291" s="140"/>
      <c r="N291" s="140"/>
      <c r="O291" s="140"/>
      <c r="P291" s="140"/>
      <c r="Q291" s="11"/>
    </row>
    <row r="292" spans="1:17" ht="54.75" customHeight="1" x14ac:dyDescent="0.25">
      <c r="A292" s="141"/>
      <c r="B292" s="141"/>
      <c r="C292" s="141"/>
      <c r="D292" s="10" t="s">
        <v>61</v>
      </c>
      <c r="E292" s="136">
        <f t="shared" ref="E292" si="249">F292+G292+H292+I292</f>
        <v>0</v>
      </c>
      <c r="F292" s="138">
        <v>0</v>
      </c>
      <c r="G292" s="138">
        <v>0</v>
      </c>
      <c r="H292" s="138">
        <v>0</v>
      </c>
      <c r="I292" s="138">
        <v>0</v>
      </c>
      <c r="J292" s="155"/>
      <c r="K292" s="141"/>
      <c r="L292" s="141"/>
      <c r="M292" s="141"/>
      <c r="N292" s="141"/>
      <c r="O292" s="141"/>
      <c r="P292" s="141"/>
      <c r="Q292" s="11"/>
    </row>
    <row r="293" spans="1:17" s="14" customFormat="1" ht="119.25" customHeight="1" x14ac:dyDescent="0.2">
      <c r="A293" s="10" t="s">
        <v>151</v>
      </c>
      <c r="B293" s="122" t="s">
        <v>251</v>
      </c>
      <c r="C293" s="10" t="s">
        <v>352</v>
      </c>
      <c r="D293" s="10" t="s">
        <v>197</v>
      </c>
      <c r="E293" s="136">
        <f t="shared" ref="E293" si="250">F293+G293+H293+I293</f>
        <v>0</v>
      </c>
      <c r="F293" s="136">
        <f t="shared" ref="F293:I294" si="251">F294</f>
        <v>0</v>
      </c>
      <c r="G293" s="136">
        <f t="shared" si="251"/>
        <v>0</v>
      </c>
      <c r="H293" s="136">
        <f t="shared" si="251"/>
        <v>0</v>
      </c>
      <c r="I293" s="136"/>
      <c r="J293" s="41"/>
      <c r="K293" s="129"/>
      <c r="L293" s="129"/>
      <c r="M293" s="129"/>
      <c r="N293" s="129"/>
      <c r="O293" s="129"/>
      <c r="P293" s="129"/>
      <c r="Q293" s="18"/>
    </row>
    <row r="294" spans="1:17" ht="155.25" customHeight="1" x14ac:dyDescent="0.25">
      <c r="A294" s="12" t="s">
        <v>152</v>
      </c>
      <c r="B294" s="122" t="s">
        <v>251</v>
      </c>
      <c r="C294" s="10" t="s">
        <v>352</v>
      </c>
      <c r="D294" s="10" t="s">
        <v>197</v>
      </c>
      <c r="E294" s="136">
        <f t="shared" ref="E294" si="252">F294+G294+H294+I294</f>
        <v>0</v>
      </c>
      <c r="F294" s="136">
        <f t="shared" si="251"/>
        <v>0</v>
      </c>
      <c r="G294" s="136">
        <f t="shared" si="251"/>
        <v>0</v>
      </c>
      <c r="H294" s="136">
        <f t="shared" si="251"/>
        <v>0</v>
      </c>
      <c r="I294" s="136">
        <f t="shared" si="251"/>
        <v>0</v>
      </c>
      <c r="J294" s="137" t="s">
        <v>153</v>
      </c>
      <c r="K294" s="10" t="s">
        <v>25</v>
      </c>
      <c r="L294" s="10">
        <v>44</v>
      </c>
      <c r="M294" s="10">
        <v>39</v>
      </c>
      <c r="N294" s="10">
        <v>39</v>
      </c>
      <c r="O294" s="10">
        <v>39</v>
      </c>
      <c r="P294" s="10">
        <v>39</v>
      </c>
      <c r="Q294" s="17"/>
    </row>
    <row r="295" spans="1:17" ht="109.5" customHeight="1" x14ac:dyDescent="0.25">
      <c r="A295" s="122" t="s">
        <v>154</v>
      </c>
      <c r="B295" s="122" t="s">
        <v>251</v>
      </c>
      <c r="C295" s="10" t="s">
        <v>352</v>
      </c>
      <c r="D295" s="10" t="s">
        <v>197</v>
      </c>
      <c r="E295" s="136">
        <f t="shared" ref="E295" si="253">F295+G295+H295+I295</f>
        <v>0</v>
      </c>
      <c r="F295" s="136">
        <f>F296</f>
        <v>0</v>
      </c>
      <c r="G295" s="136">
        <f>G296</f>
        <v>0</v>
      </c>
      <c r="H295" s="136">
        <f>H296</f>
        <v>0</v>
      </c>
      <c r="I295" s="136">
        <f>I296</f>
        <v>0</v>
      </c>
      <c r="J295" s="41" t="s">
        <v>155</v>
      </c>
      <c r="K295" s="132" t="s">
        <v>37</v>
      </c>
      <c r="L295" s="132">
        <v>44</v>
      </c>
      <c r="M295" s="132">
        <v>39</v>
      </c>
      <c r="N295" s="132">
        <v>39</v>
      </c>
      <c r="O295" s="132">
        <v>39</v>
      </c>
      <c r="P295" s="132">
        <v>39</v>
      </c>
      <c r="Q295" s="15"/>
    </row>
    <row r="296" spans="1:17" ht="108" customHeight="1" x14ac:dyDescent="0.25">
      <c r="A296" s="10" t="s">
        <v>156</v>
      </c>
      <c r="B296" s="122" t="s">
        <v>251</v>
      </c>
      <c r="C296" s="10" t="s">
        <v>353</v>
      </c>
      <c r="D296" s="10" t="s">
        <v>197</v>
      </c>
      <c r="E296" s="136">
        <f t="shared" ref="E296" si="254">F296+G296+H296+I296</f>
        <v>0</v>
      </c>
      <c r="F296" s="136">
        <f>14.4-14.4</f>
        <v>0</v>
      </c>
      <c r="G296" s="136">
        <f>14.4-14.4</f>
        <v>0</v>
      </c>
      <c r="H296" s="136">
        <v>0</v>
      </c>
      <c r="I296" s="136">
        <v>0</v>
      </c>
      <c r="J296" s="41" t="s">
        <v>157</v>
      </c>
      <c r="K296" s="19" t="s">
        <v>33</v>
      </c>
      <c r="L296" s="19">
        <v>14</v>
      </c>
      <c r="M296" s="19">
        <v>16</v>
      </c>
      <c r="N296" s="19">
        <v>16</v>
      </c>
      <c r="O296" s="19">
        <v>16</v>
      </c>
      <c r="P296" s="19">
        <v>16</v>
      </c>
      <c r="Q296" s="15"/>
    </row>
    <row r="297" spans="1:17" ht="63" customHeight="1" x14ac:dyDescent="0.25">
      <c r="A297" s="139" t="s">
        <v>599</v>
      </c>
      <c r="B297" s="139" t="s">
        <v>251</v>
      </c>
      <c r="C297" s="139" t="s">
        <v>352</v>
      </c>
      <c r="D297" s="10" t="s">
        <v>16</v>
      </c>
      <c r="E297" s="136">
        <f>E299+E300+E298</f>
        <v>526118.29999999993</v>
      </c>
      <c r="F297" s="136">
        <f t="shared" ref="F297:I297" si="255">F299+F300+F298</f>
        <v>1821.9</v>
      </c>
      <c r="G297" s="136">
        <f t="shared" si="255"/>
        <v>105231.9</v>
      </c>
      <c r="H297" s="136">
        <f t="shared" si="255"/>
        <v>202966.09999999998</v>
      </c>
      <c r="I297" s="136">
        <f t="shared" si="255"/>
        <v>216098.40000000002</v>
      </c>
      <c r="J297" s="142"/>
      <c r="K297" s="139"/>
      <c r="L297" s="10"/>
      <c r="M297" s="139"/>
      <c r="N297" s="139"/>
      <c r="O297" s="139"/>
      <c r="P297" s="139"/>
      <c r="Q297" s="15"/>
    </row>
    <row r="298" spans="1:17" ht="63" customHeight="1" x14ac:dyDescent="0.25">
      <c r="A298" s="140"/>
      <c r="B298" s="140"/>
      <c r="C298" s="140"/>
      <c r="D298" s="10" t="s">
        <v>232</v>
      </c>
      <c r="E298" s="136">
        <f>F298+G298+H298+I298</f>
        <v>2837.4000000000005</v>
      </c>
      <c r="F298" s="136">
        <f>F302</f>
        <v>0</v>
      </c>
      <c r="G298" s="136">
        <f t="shared" ref="G298:I298" si="256">G302</f>
        <v>366.9</v>
      </c>
      <c r="H298" s="136">
        <f t="shared" si="256"/>
        <v>1242.8000000000002</v>
      </c>
      <c r="I298" s="136">
        <f t="shared" si="256"/>
        <v>1227.7</v>
      </c>
      <c r="J298" s="147"/>
      <c r="K298" s="140"/>
      <c r="L298" s="10"/>
      <c r="M298" s="140"/>
      <c r="N298" s="140"/>
      <c r="O298" s="140"/>
      <c r="P298" s="140"/>
      <c r="Q298" s="15"/>
    </row>
    <row r="299" spans="1:17" ht="27" customHeight="1" x14ac:dyDescent="0.25">
      <c r="A299" s="140"/>
      <c r="B299" s="140"/>
      <c r="C299" s="140"/>
      <c r="D299" s="10" t="s">
        <v>383</v>
      </c>
      <c r="E299" s="136">
        <f>F299+G299+H299+I299</f>
        <v>53085.799999999988</v>
      </c>
      <c r="F299" s="136">
        <f t="shared" ref="F299:I300" si="257">F303</f>
        <v>54.7</v>
      </c>
      <c r="G299" s="136">
        <f t="shared" si="257"/>
        <v>7185.5999999999995</v>
      </c>
      <c r="H299" s="136">
        <f t="shared" si="257"/>
        <v>21945.199999999997</v>
      </c>
      <c r="I299" s="136">
        <f t="shared" si="257"/>
        <v>23900.299999999996</v>
      </c>
      <c r="J299" s="147"/>
      <c r="K299" s="140"/>
      <c r="L299" s="10"/>
      <c r="M299" s="140"/>
      <c r="N299" s="140"/>
      <c r="O299" s="140"/>
      <c r="P299" s="140"/>
      <c r="Q299" s="15"/>
    </row>
    <row r="300" spans="1:17" ht="27.75" customHeight="1" x14ac:dyDescent="0.25">
      <c r="A300" s="141"/>
      <c r="B300" s="141"/>
      <c r="C300" s="141"/>
      <c r="D300" s="10" t="s">
        <v>380</v>
      </c>
      <c r="E300" s="136">
        <f t="shared" ref="E300" si="258">F300+G300+H300+I300</f>
        <v>470195.1</v>
      </c>
      <c r="F300" s="136">
        <f t="shared" si="257"/>
        <v>1767.2</v>
      </c>
      <c r="G300" s="136">
        <f t="shared" si="257"/>
        <v>97679.4</v>
      </c>
      <c r="H300" s="136">
        <f t="shared" si="257"/>
        <v>179778.09999999998</v>
      </c>
      <c r="I300" s="136">
        <f>I304</f>
        <v>190970.40000000002</v>
      </c>
      <c r="J300" s="155"/>
      <c r="K300" s="141"/>
      <c r="L300" s="10"/>
      <c r="M300" s="141"/>
      <c r="N300" s="141"/>
      <c r="O300" s="141"/>
      <c r="P300" s="141"/>
      <c r="Q300" s="15"/>
    </row>
    <row r="301" spans="1:17" ht="25.5" customHeight="1" x14ac:dyDescent="0.25">
      <c r="A301" s="139" t="s">
        <v>571</v>
      </c>
      <c r="B301" s="233" t="s">
        <v>251</v>
      </c>
      <c r="C301" s="139" t="s">
        <v>352</v>
      </c>
      <c r="D301" s="10" t="s">
        <v>16</v>
      </c>
      <c r="E301" s="136">
        <f>E303+E304+E302</f>
        <v>526118.29999999993</v>
      </c>
      <c r="F301" s="136">
        <f t="shared" ref="F301:I301" si="259">F303+F304+F302</f>
        <v>1821.9</v>
      </c>
      <c r="G301" s="136">
        <f t="shared" si="259"/>
        <v>105231.9</v>
      </c>
      <c r="H301" s="136">
        <f t="shared" si="259"/>
        <v>202966.09999999998</v>
      </c>
      <c r="I301" s="136">
        <f t="shared" si="259"/>
        <v>216098.40000000002</v>
      </c>
      <c r="J301" s="142" t="s">
        <v>600</v>
      </c>
      <c r="K301" s="139" t="s">
        <v>18</v>
      </c>
      <c r="L301" s="10"/>
      <c r="M301" s="139">
        <v>100</v>
      </c>
      <c r="N301" s="139">
        <v>100</v>
      </c>
      <c r="O301" s="139">
        <v>100</v>
      </c>
      <c r="P301" s="139">
        <v>100</v>
      </c>
      <c r="Q301" s="15"/>
    </row>
    <row r="302" spans="1:17" ht="25.5" customHeight="1" x14ac:dyDescent="0.25">
      <c r="A302" s="140"/>
      <c r="B302" s="144"/>
      <c r="C302" s="140"/>
      <c r="D302" s="10" t="s">
        <v>197</v>
      </c>
      <c r="E302" s="136">
        <f t="shared" ref="E302:E303" si="260">F302+G302+H302+I302</f>
        <v>2837.4000000000005</v>
      </c>
      <c r="F302" s="136">
        <f>F312+F320+F328+F364+F356</f>
        <v>0</v>
      </c>
      <c r="G302" s="136">
        <f t="shared" ref="G302:I302" si="261">G312+G320+G328+G364+G356</f>
        <v>366.9</v>
      </c>
      <c r="H302" s="136">
        <f t="shared" si="261"/>
        <v>1242.8000000000002</v>
      </c>
      <c r="I302" s="136">
        <f t="shared" si="261"/>
        <v>1227.7</v>
      </c>
      <c r="J302" s="147"/>
      <c r="K302" s="140"/>
      <c r="L302" s="10"/>
      <c r="M302" s="140"/>
      <c r="N302" s="140"/>
      <c r="O302" s="140"/>
      <c r="P302" s="140"/>
      <c r="Q302" s="15"/>
    </row>
    <row r="303" spans="1:17" ht="44.45" customHeight="1" x14ac:dyDescent="0.25">
      <c r="A303" s="140"/>
      <c r="B303" s="144"/>
      <c r="C303" s="140"/>
      <c r="D303" s="10" t="s">
        <v>61</v>
      </c>
      <c r="E303" s="136">
        <f t="shared" si="260"/>
        <v>53085.799999999988</v>
      </c>
      <c r="F303" s="136">
        <f>F306+F313+F321+F329+F366+F357</f>
        <v>54.7</v>
      </c>
      <c r="G303" s="136">
        <f t="shared" ref="G303:I303" si="262">G306+G313+G321+G329+G366+G357</f>
        <v>7185.5999999999995</v>
      </c>
      <c r="H303" s="136">
        <f t="shared" si="262"/>
        <v>21945.199999999997</v>
      </c>
      <c r="I303" s="136">
        <f t="shared" si="262"/>
        <v>23900.299999999996</v>
      </c>
      <c r="J303" s="147"/>
      <c r="K303" s="140"/>
      <c r="L303" s="10"/>
      <c r="M303" s="140"/>
      <c r="N303" s="140"/>
      <c r="O303" s="140"/>
      <c r="P303" s="140"/>
      <c r="Q303" s="15"/>
    </row>
    <row r="304" spans="1:17" ht="24" customHeight="1" x14ac:dyDescent="0.25">
      <c r="A304" s="141"/>
      <c r="B304" s="146"/>
      <c r="C304" s="141"/>
      <c r="D304" s="10" t="s">
        <v>238</v>
      </c>
      <c r="E304" s="136">
        <f t="shared" ref="E304" si="263">F304+G304+H304+I304</f>
        <v>470195.1</v>
      </c>
      <c r="F304" s="136">
        <f t="shared" ref="F304:H304" si="264">F307+F314+F322+F330+F365+F358</f>
        <v>1767.2</v>
      </c>
      <c r="G304" s="136">
        <f t="shared" si="264"/>
        <v>97679.4</v>
      </c>
      <c r="H304" s="136">
        <f t="shared" si="264"/>
        <v>179778.09999999998</v>
      </c>
      <c r="I304" s="136">
        <f>I307+I314+I322+I330+I365+I358</f>
        <v>190970.40000000002</v>
      </c>
      <c r="J304" s="155"/>
      <c r="K304" s="141"/>
      <c r="L304" s="10"/>
      <c r="M304" s="141"/>
      <c r="N304" s="141"/>
      <c r="O304" s="141"/>
      <c r="P304" s="141"/>
      <c r="Q304" s="15"/>
    </row>
    <row r="305" spans="1:17" ht="25.5" customHeight="1" x14ac:dyDescent="0.25">
      <c r="A305" s="139" t="s">
        <v>570</v>
      </c>
      <c r="B305" s="233" t="s">
        <v>251</v>
      </c>
      <c r="C305" s="139" t="s">
        <v>352</v>
      </c>
      <c r="D305" s="10" t="s">
        <v>16</v>
      </c>
      <c r="E305" s="136">
        <f t="shared" ref="E305" si="265">E306+E307</f>
        <v>7413.3000000000011</v>
      </c>
      <c r="F305" s="136">
        <f t="shared" ref="F305:I305" si="266">F306+F307</f>
        <v>1821.9</v>
      </c>
      <c r="G305" s="136">
        <f t="shared" si="266"/>
        <v>1834.1000000000001</v>
      </c>
      <c r="H305" s="136">
        <f t="shared" si="266"/>
        <v>1861.8999999999999</v>
      </c>
      <c r="I305" s="136">
        <f t="shared" si="266"/>
        <v>1895.3999999999999</v>
      </c>
      <c r="J305" s="142" t="s">
        <v>185</v>
      </c>
      <c r="K305" s="139" t="s">
        <v>18</v>
      </c>
      <c r="L305" s="10"/>
      <c r="M305" s="139">
        <v>34.78</v>
      </c>
      <c r="N305" s="139">
        <v>34.78</v>
      </c>
      <c r="O305" s="139">
        <v>34.78</v>
      </c>
      <c r="P305" s="139">
        <v>34.78</v>
      </c>
      <c r="Q305" s="15"/>
    </row>
    <row r="306" spans="1:17" ht="43.5" customHeight="1" x14ac:dyDescent="0.25">
      <c r="A306" s="140"/>
      <c r="B306" s="144"/>
      <c r="C306" s="140"/>
      <c r="D306" s="10" t="s">
        <v>13</v>
      </c>
      <c r="E306" s="136">
        <f t="shared" ref="E306" si="267">F306+G306+H306+I306</f>
        <v>241.1</v>
      </c>
      <c r="F306" s="136">
        <f>F309</f>
        <v>54.7</v>
      </c>
      <c r="G306" s="136">
        <f t="shared" ref="G306:I306" si="268">G309</f>
        <v>61.2</v>
      </c>
      <c r="H306" s="136">
        <f t="shared" si="268"/>
        <v>62.1</v>
      </c>
      <c r="I306" s="136">
        <f t="shared" si="268"/>
        <v>63.1</v>
      </c>
      <c r="J306" s="147"/>
      <c r="K306" s="140"/>
      <c r="L306" s="10"/>
      <c r="M306" s="140"/>
      <c r="N306" s="140"/>
      <c r="O306" s="140"/>
      <c r="P306" s="140"/>
      <c r="Q306" s="15"/>
    </row>
    <row r="307" spans="1:17" ht="129.75" customHeight="1" x14ac:dyDescent="0.25">
      <c r="A307" s="141"/>
      <c r="B307" s="146"/>
      <c r="C307" s="141"/>
      <c r="D307" s="10" t="s">
        <v>19</v>
      </c>
      <c r="E307" s="136">
        <f t="shared" ref="E307" si="269">F307+G307+H307+I307</f>
        <v>7172.2000000000007</v>
      </c>
      <c r="F307" s="136">
        <f>F310</f>
        <v>1767.2</v>
      </c>
      <c r="G307" s="136">
        <f t="shared" ref="G307:I307" si="270">G310</f>
        <v>1772.9</v>
      </c>
      <c r="H307" s="136">
        <f t="shared" si="270"/>
        <v>1799.8</v>
      </c>
      <c r="I307" s="136">
        <f t="shared" si="270"/>
        <v>1832.3</v>
      </c>
      <c r="J307" s="155"/>
      <c r="K307" s="141"/>
      <c r="L307" s="10"/>
      <c r="M307" s="141"/>
      <c r="N307" s="141"/>
      <c r="O307" s="141"/>
      <c r="P307" s="141"/>
      <c r="Q307" s="15"/>
    </row>
    <row r="308" spans="1:17" ht="25.5" customHeight="1" x14ac:dyDescent="0.25">
      <c r="A308" s="139" t="s">
        <v>183</v>
      </c>
      <c r="B308" s="233" t="s">
        <v>251</v>
      </c>
      <c r="C308" s="139" t="s">
        <v>352</v>
      </c>
      <c r="D308" s="10" t="s">
        <v>16</v>
      </c>
      <c r="E308" s="136">
        <f t="shared" ref="E308:F308" si="271">E309+E310</f>
        <v>7413.3000000000011</v>
      </c>
      <c r="F308" s="136">
        <f t="shared" si="271"/>
        <v>1821.9</v>
      </c>
      <c r="G308" s="136">
        <f t="shared" ref="G308:I308" si="272">G309+G310</f>
        <v>1834.1000000000001</v>
      </c>
      <c r="H308" s="136">
        <f t="shared" si="272"/>
        <v>1861.8999999999999</v>
      </c>
      <c r="I308" s="136">
        <f t="shared" si="272"/>
        <v>1895.3999999999999</v>
      </c>
      <c r="J308" s="142" t="s">
        <v>184</v>
      </c>
      <c r="K308" s="139" t="s">
        <v>37</v>
      </c>
      <c r="L308" s="129"/>
      <c r="M308" s="139">
        <v>8</v>
      </c>
      <c r="N308" s="139">
        <v>8</v>
      </c>
      <c r="O308" s="139">
        <v>8</v>
      </c>
      <c r="P308" s="139">
        <v>8</v>
      </c>
      <c r="Q308" s="15"/>
    </row>
    <row r="309" spans="1:17" ht="25.5" customHeight="1" x14ac:dyDescent="0.25">
      <c r="A309" s="140"/>
      <c r="B309" s="144"/>
      <c r="C309" s="140"/>
      <c r="D309" s="10" t="s">
        <v>13</v>
      </c>
      <c r="E309" s="136">
        <f t="shared" ref="E309" si="273">F309+G309+H309+I309</f>
        <v>241.1</v>
      </c>
      <c r="F309" s="136">
        <v>54.7</v>
      </c>
      <c r="G309" s="136">
        <v>61.2</v>
      </c>
      <c r="H309" s="136">
        <v>62.1</v>
      </c>
      <c r="I309" s="136">
        <v>63.1</v>
      </c>
      <c r="J309" s="147"/>
      <c r="K309" s="140"/>
      <c r="L309" s="129"/>
      <c r="M309" s="140"/>
      <c r="N309" s="140"/>
      <c r="O309" s="140"/>
      <c r="P309" s="140"/>
      <c r="Q309" s="15"/>
    </row>
    <row r="310" spans="1:17" ht="71.45" customHeight="1" x14ac:dyDescent="0.25">
      <c r="A310" s="141"/>
      <c r="B310" s="146"/>
      <c r="C310" s="141"/>
      <c r="D310" s="10" t="s">
        <v>19</v>
      </c>
      <c r="E310" s="136">
        <f t="shared" ref="E310" si="274">F310+G310+H310+I310</f>
        <v>7172.2000000000007</v>
      </c>
      <c r="F310" s="136">
        <v>1767.2</v>
      </c>
      <c r="G310" s="136">
        <v>1772.9</v>
      </c>
      <c r="H310" s="136">
        <v>1799.8</v>
      </c>
      <c r="I310" s="136">
        <v>1832.3</v>
      </c>
      <c r="J310" s="155"/>
      <c r="K310" s="141"/>
      <c r="L310" s="129"/>
      <c r="M310" s="141"/>
      <c r="N310" s="141"/>
      <c r="O310" s="141"/>
      <c r="P310" s="141"/>
      <c r="Q310" s="15"/>
    </row>
    <row r="311" spans="1:17" ht="15" customHeight="1" x14ac:dyDescent="0.25">
      <c r="A311" s="139" t="s">
        <v>572</v>
      </c>
      <c r="B311" s="139" t="s">
        <v>251</v>
      </c>
      <c r="C311" s="139" t="s">
        <v>354</v>
      </c>
      <c r="D311" s="10" t="s">
        <v>16</v>
      </c>
      <c r="E311" s="136">
        <f>E312+E313+E314</f>
        <v>1894.1999999999998</v>
      </c>
      <c r="F311" s="136">
        <f>F312+F313+F314</f>
        <v>0</v>
      </c>
      <c r="G311" s="136">
        <f>G312+G313+G314</f>
        <v>631.4</v>
      </c>
      <c r="H311" s="136">
        <f>H312+H313+H314</f>
        <v>631.4</v>
      </c>
      <c r="I311" s="136">
        <f>I312+I313+I314</f>
        <v>631.4</v>
      </c>
      <c r="J311" s="142" t="s">
        <v>573</v>
      </c>
      <c r="K311" s="139" t="s">
        <v>18</v>
      </c>
      <c r="L311" s="139">
        <v>83.67</v>
      </c>
      <c r="M311" s="139">
        <v>0</v>
      </c>
      <c r="N311" s="139">
        <v>34.78</v>
      </c>
      <c r="O311" s="139">
        <v>34.78</v>
      </c>
      <c r="P311" s="139">
        <v>34.78</v>
      </c>
      <c r="Q311" s="11"/>
    </row>
    <row r="312" spans="1:17" ht="42" customHeight="1" x14ac:dyDescent="0.25">
      <c r="A312" s="140"/>
      <c r="B312" s="140"/>
      <c r="C312" s="140"/>
      <c r="D312" s="10" t="s">
        <v>197</v>
      </c>
      <c r="E312" s="136">
        <f t="shared" ref="E312:E314" si="275">F312+G312+H312+I312</f>
        <v>0</v>
      </c>
      <c r="F312" s="138">
        <f t="shared" ref="F312:I312" si="276">F316</f>
        <v>0</v>
      </c>
      <c r="G312" s="138">
        <f t="shared" si="276"/>
        <v>0</v>
      </c>
      <c r="H312" s="138">
        <f t="shared" si="276"/>
        <v>0</v>
      </c>
      <c r="I312" s="138">
        <f t="shared" si="276"/>
        <v>0</v>
      </c>
      <c r="J312" s="143"/>
      <c r="K312" s="140"/>
      <c r="L312" s="140"/>
      <c r="M312" s="140"/>
      <c r="N312" s="140"/>
      <c r="O312" s="140"/>
      <c r="P312" s="140"/>
      <c r="Q312" s="11"/>
    </row>
    <row r="313" spans="1:17" ht="25.5" x14ac:dyDescent="0.25">
      <c r="A313" s="140"/>
      <c r="B313" s="140"/>
      <c r="C313" s="140"/>
      <c r="D313" s="10" t="s">
        <v>13</v>
      </c>
      <c r="E313" s="136">
        <f t="shared" si="275"/>
        <v>0</v>
      </c>
      <c r="F313" s="138">
        <f t="shared" ref="F313:I313" si="277">F317</f>
        <v>0</v>
      </c>
      <c r="G313" s="138">
        <f t="shared" si="277"/>
        <v>0</v>
      </c>
      <c r="H313" s="138">
        <f t="shared" si="277"/>
        <v>0</v>
      </c>
      <c r="I313" s="138">
        <f t="shared" si="277"/>
        <v>0</v>
      </c>
      <c r="J313" s="143"/>
      <c r="K313" s="140"/>
      <c r="L313" s="141"/>
      <c r="M313" s="140"/>
      <c r="N313" s="140"/>
      <c r="O313" s="140"/>
      <c r="P313" s="140"/>
      <c r="Q313" s="11"/>
    </row>
    <row r="314" spans="1:17" ht="54.75" customHeight="1" x14ac:dyDescent="0.25">
      <c r="A314" s="141"/>
      <c r="B314" s="141"/>
      <c r="C314" s="141"/>
      <c r="D314" s="10" t="s">
        <v>238</v>
      </c>
      <c r="E314" s="136">
        <f t="shared" si="275"/>
        <v>1894.1999999999998</v>
      </c>
      <c r="F314" s="138">
        <f t="shared" ref="F314:I314" si="278">F318</f>
        <v>0</v>
      </c>
      <c r="G314" s="138">
        <f t="shared" si="278"/>
        <v>631.4</v>
      </c>
      <c r="H314" s="138">
        <f t="shared" si="278"/>
        <v>631.4</v>
      </c>
      <c r="I314" s="138">
        <f t="shared" si="278"/>
        <v>631.4</v>
      </c>
      <c r="J314" s="145"/>
      <c r="K314" s="146"/>
      <c r="L314" s="123"/>
      <c r="M314" s="146"/>
      <c r="N314" s="146"/>
      <c r="O314" s="146"/>
      <c r="P314" s="146"/>
      <c r="Q314" s="11"/>
    </row>
    <row r="315" spans="1:17" ht="15" customHeight="1" x14ac:dyDescent="0.25">
      <c r="A315" s="139" t="s">
        <v>574</v>
      </c>
      <c r="B315" s="139" t="s">
        <v>251</v>
      </c>
      <c r="C315" s="139" t="s">
        <v>354</v>
      </c>
      <c r="D315" s="10" t="s">
        <v>16</v>
      </c>
      <c r="E315" s="136">
        <f t="shared" ref="E315:G315" si="279">E316+E317+E318</f>
        <v>1894.1999999999998</v>
      </c>
      <c r="F315" s="136">
        <f t="shared" si="279"/>
        <v>0</v>
      </c>
      <c r="G315" s="136">
        <f t="shared" si="279"/>
        <v>631.4</v>
      </c>
      <c r="H315" s="136">
        <f>H316+H317+H318</f>
        <v>631.4</v>
      </c>
      <c r="I315" s="136">
        <f>I316+I317+I318</f>
        <v>631.4</v>
      </c>
      <c r="J315" s="142" t="s">
        <v>371</v>
      </c>
      <c r="K315" s="139" t="s">
        <v>83</v>
      </c>
      <c r="L315" s="139">
        <v>100</v>
      </c>
      <c r="M315" s="139">
        <v>0</v>
      </c>
      <c r="N315" s="139">
        <v>8</v>
      </c>
      <c r="O315" s="139">
        <v>8</v>
      </c>
      <c r="P315" s="139">
        <v>8</v>
      </c>
      <c r="Q315" s="11"/>
    </row>
    <row r="316" spans="1:17" ht="26.45" customHeight="1" x14ac:dyDescent="0.25">
      <c r="A316" s="140"/>
      <c r="B316" s="140"/>
      <c r="C316" s="140"/>
      <c r="D316" s="10" t="s">
        <v>197</v>
      </c>
      <c r="E316" s="136">
        <f t="shared" ref="E316:E318" si="280">F316+G316+H316+I316</f>
        <v>0</v>
      </c>
      <c r="F316" s="138">
        <v>0</v>
      </c>
      <c r="G316" s="138">
        <v>0</v>
      </c>
      <c r="H316" s="138">
        <v>0</v>
      </c>
      <c r="I316" s="138">
        <v>0</v>
      </c>
      <c r="J316" s="143"/>
      <c r="K316" s="140"/>
      <c r="L316" s="140"/>
      <c r="M316" s="140"/>
      <c r="N316" s="140"/>
      <c r="O316" s="140"/>
      <c r="P316" s="140"/>
      <c r="Q316" s="11"/>
    </row>
    <row r="317" spans="1:17" ht="25.5" x14ac:dyDescent="0.25">
      <c r="A317" s="140"/>
      <c r="B317" s="140"/>
      <c r="C317" s="140"/>
      <c r="D317" s="10" t="s">
        <v>13</v>
      </c>
      <c r="E317" s="136">
        <f t="shared" si="280"/>
        <v>0</v>
      </c>
      <c r="F317" s="138">
        <v>0</v>
      </c>
      <c r="G317" s="138">
        <v>0</v>
      </c>
      <c r="H317" s="138">
        <v>0</v>
      </c>
      <c r="I317" s="138">
        <v>0</v>
      </c>
      <c r="J317" s="143"/>
      <c r="K317" s="140"/>
      <c r="L317" s="141"/>
      <c r="M317" s="140"/>
      <c r="N317" s="140"/>
      <c r="O317" s="140"/>
      <c r="P317" s="140"/>
      <c r="Q317" s="11"/>
    </row>
    <row r="318" spans="1:17" ht="69" customHeight="1" x14ac:dyDescent="0.25">
      <c r="A318" s="141"/>
      <c r="B318" s="141"/>
      <c r="C318" s="141"/>
      <c r="D318" s="10" t="s">
        <v>19</v>
      </c>
      <c r="E318" s="136">
        <f t="shared" si="280"/>
        <v>1894.1999999999998</v>
      </c>
      <c r="F318" s="138">
        <v>0</v>
      </c>
      <c r="G318" s="138">
        <v>631.4</v>
      </c>
      <c r="H318" s="138">
        <v>631.4</v>
      </c>
      <c r="I318" s="138">
        <v>631.4</v>
      </c>
      <c r="J318" s="143"/>
      <c r="K318" s="144"/>
      <c r="L318" s="123"/>
      <c r="M318" s="144"/>
      <c r="N318" s="144"/>
      <c r="O318" s="144"/>
      <c r="P318" s="144"/>
      <c r="Q318" s="11"/>
    </row>
    <row r="319" spans="1:17" ht="15" customHeight="1" x14ac:dyDescent="0.25">
      <c r="A319" s="139" t="s">
        <v>575</v>
      </c>
      <c r="B319" s="139" t="s">
        <v>251</v>
      </c>
      <c r="C319" s="139" t="s">
        <v>354</v>
      </c>
      <c r="D319" s="10" t="s">
        <v>16</v>
      </c>
      <c r="E319" s="136">
        <f>E320+E321+E322</f>
        <v>167855.09999999998</v>
      </c>
      <c r="F319" s="136">
        <f>F320+F321+F322</f>
        <v>0</v>
      </c>
      <c r="G319" s="136">
        <f>G320+G321+G322</f>
        <v>55951.7</v>
      </c>
      <c r="H319" s="136">
        <f>H320+H321+H322</f>
        <v>55951.7</v>
      </c>
      <c r="I319" s="136">
        <f>I320+I321+I322</f>
        <v>55951.7</v>
      </c>
      <c r="J319" s="142" t="s">
        <v>601</v>
      </c>
      <c r="K319" s="139" t="s">
        <v>18</v>
      </c>
      <c r="L319" s="139">
        <v>83.67</v>
      </c>
      <c r="M319" s="139">
        <v>0</v>
      </c>
      <c r="N319" s="139">
        <v>100</v>
      </c>
      <c r="O319" s="139">
        <v>100</v>
      </c>
      <c r="P319" s="139">
        <v>100</v>
      </c>
      <c r="Q319" s="11"/>
    </row>
    <row r="320" spans="1:17" ht="42" customHeight="1" x14ac:dyDescent="0.25">
      <c r="A320" s="140"/>
      <c r="B320" s="140"/>
      <c r="C320" s="140"/>
      <c r="D320" s="10" t="s">
        <v>197</v>
      </c>
      <c r="E320" s="136">
        <f t="shared" ref="E320:E322" si="281">F320+G320+H320+I320</f>
        <v>0</v>
      </c>
      <c r="F320" s="138">
        <f t="shared" ref="F320:I322" si="282">F324</f>
        <v>0</v>
      </c>
      <c r="G320" s="138">
        <f t="shared" si="282"/>
        <v>0</v>
      </c>
      <c r="H320" s="138">
        <f t="shared" si="282"/>
        <v>0</v>
      </c>
      <c r="I320" s="138">
        <f t="shared" si="282"/>
        <v>0</v>
      </c>
      <c r="J320" s="143"/>
      <c r="K320" s="140"/>
      <c r="L320" s="140"/>
      <c r="M320" s="140"/>
      <c r="N320" s="140"/>
      <c r="O320" s="140"/>
      <c r="P320" s="140"/>
      <c r="Q320" s="11"/>
    </row>
    <row r="321" spans="1:17" ht="25.5" x14ac:dyDescent="0.25">
      <c r="A321" s="140"/>
      <c r="B321" s="140"/>
      <c r="C321" s="140"/>
      <c r="D321" s="10" t="s">
        <v>13</v>
      </c>
      <c r="E321" s="136">
        <f t="shared" si="281"/>
        <v>0</v>
      </c>
      <c r="F321" s="138">
        <f t="shared" si="282"/>
        <v>0</v>
      </c>
      <c r="G321" s="138">
        <f t="shared" si="282"/>
        <v>0</v>
      </c>
      <c r="H321" s="138">
        <f t="shared" si="282"/>
        <v>0</v>
      </c>
      <c r="I321" s="138">
        <f t="shared" si="282"/>
        <v>0</v>
      </c>
      <c r="J321" s="143"/>
      <c r="K321" s="140"/>
      <c r="L321" s="141"/>
      <c r="M321" s="140"/>
      <c r="N321" s="140"/>
      <c r="O321" s="140"/>
      <c r="P321" s="140"/>
      <c r="Q321" s="11"/>
    </row>
    <row r="322" spans="1:17" ht="87.75" customHeight="1" x14ac:dyDescent="0.25">
      <c r="A322" s="141"/>
      <c r="B322" s="141"/>
      <c r="C322" s="141"/>
      <c r="D322" s="10" t="s">
        <v>238</v>
      </c>
      <c r="E322" s="136">
        <f t="shared" si="281"/>
        <v>167855.09999999998</v>
      </c>
      <c r="F322" s="138">
        <f t="shared" si="282"/>
        <v>0</v>
      </c>
      <c r="G322" s="138">
        <f t="shared" si="282"/>
        <v>55951.7</v>
      </c>
      <c r="H322" s="138">
        <f t="shared" si="282"/>
        <v>55951.7</v>
      </c>
      <c r="I322" s="138">
        <f t="shared" si="282"/>
        <v>55951.7</v>
      </c>
      <c r="J322" s="145"/>
      <c r="K322" s="146"/>
      <c r="L322" s="123"/>
      <c r="M322" s="146"/>
      <c r="N322" s="146"/>
      <c r="O322" s="146"/>
      <c r="P322" s="146"/>
      <c r="Q322" s="11"/>
    </row>
    <row r="323" spans="1:17" ht="15" customHeight="1" x14ac:dyDescent="0.25">
      <c r="A323" s="139" t="s">
        <v>576</v>
      </c>
      <c r="B323" s="139" t="s">
        <v>251</v>
      </c>
      <c r="C323" s="139" t="s">
        <v>354</v>
      </c>
      <c r="D323" s="10" t="s">
        <v>16</v>
      </c>
      <c r="E323" s="136">
        <f t="shared" ref="E323:G323" si="283">E324+E325+E326</f>
        <v>167855.09999999998</v>
      </c>
      <c r="F323" s="136">
        <f t="shared" si="283"/>
        <v>0</v>
      </c>
      <c r="G323" s="136">
        <f t="shared" si="283"/>
        <v>55951.7</v>
      </c>
      <c r="H323" s="136">
        <f>H324+H325+H326</f>
        <v>55951.7</v>
      </c>
      <c r="I323" s="136">
        <f>I324+I325+I326</f>
        <v>55951.7</v>
      </c>
      <c r="J323" s="142" t="s">
        <v>84</v>
      </c>
      <c r="K323" s="139" t="s">
        <v>83</v>
      </c>
      <c r="L323" s="139">
        <v>100</v>
      </c>
      <c r="M323" s="139">
        <v>0</v>
      </c>
      <c r="N323" s="139">
        <v>353</v>
      </c>
      <c r="O323" s="139">
        <v>353</v>
      </c>
      <c r="P323" s="139">
        <v>353</v>
      </c>
      <c r="Q323" s="11"/>
    </row>
    <row r="324" spans="1:17" ht="45.75" customHeight="1" x14ac:dyDescent="0.25">
      <c r="A324" s="140"/>
      <c r="B324" s="140"/>
      <c r="C324" s="140"/>
      <c r="D324" s="10" t="s">
        <v>197</v>
      </c>
      <c r="E324" s="136">
        <f t="shared" ref="E324:E326" si="284">F324+G324+H324+I324</f>
        <v>0</v>
      </c>
      <c r="F324" s="138">
        <v>0</v>
      </c>
      <c r="G324" s="138">
        <v>0</v>
      </c>
      <c r="H324" s="138">
        <v>0</v>
      </c>
      <c r="I324" s="138">
        <v>0</v>
      </c>
      <c r="J324" s="143"/>
      <c r="K324" s="140"/>
      <c r="L324" s="140"/>
      <c r="M324" s="140"/>
      <c r="N324" s="140"/>
      <c r="O324" s="140"/>
      <c r="P324" s="140"/>
      <c r="Q324" s="11"/>
    </row>
    <row r="325" spans="1:17" ht="25.5" x14ac:dyDescent="0.25">
      <c r="A325" s="140"/>
      <c r="B325" s="140"/>
      <c r="C325" s="140"/>
      <c r="D325" s="10" t="s">
        <v>13</v>
      </c>
      <c r="E325" s="136">
        <f t="shared" si="284"/>
        <v>0</v>
      </c>
      <c r="F325" s="138">
        <v>0</v>
      </c>
      <c r="G325" s="138">
        <v>0</v>
      </c>
      <c r="H325" s="138">
        <v>0</v>
      </c>
      <c r="I325" s="138">
        <v>0</v>
      </c>
      <c r="J325" s="143"/>
      <c r="K325" s="140"/>
      <c r="L325" s="141"/>
      <c r="M325" s="140"/>
      <c r="N325" s="140"/>
      <c r="O325" s="140"/>
      <c r="P325" s="140"/>
      <c r="Q325" s="11"/>
    </row>
    <row r="326" spans="1:17" ht="33.75" customHeight="1" x14ac:dyDescent="0.25">
      <c r="A326" s="141"/>
      <c r="B326" s="141"/>
      <c r="C326" s="141"/>
      <c r="D326" s="10" t="s">
        <v>19</v>
      </c>
      <c r="E326" s="136">
        <f t="shared" si="284"/>
        <v>167855.09999999998</v>
      </c>
      <c r="F326" s="138">
        <v>0</v>
      </c>
      <c r="G326" s="138">
        <v>55951.7</v>
      </c>
      <c r="H326" s="138">
        <v>55951.7</v>
      </c>
      <c r="I326" s="138">
        <v>55951.7</v>
      </c>
      <c r="J326" s="143"/>
      <c r="K326" s="144"/>
      <c r="L326" s="123"/>
      <c r="M326" s="144"/>
      <c r="N326" s="144"/>
      <c r="O326" s="144"/>
      <c r="P326" s="144"/>
      <c r="Q326" s="11"/>
    </row>
    <row r="327" spans="1:17" ht="15" customHeight="1" x14ac:dyDescent="0.25">
      <c r="A327" s="139" t="s">
        <v>589</v>
      </c>
      <c r="B327" s="139" t="s">
        <v>251</v>
      </c>
      <c r="C327" s="139" t="s">
        <v>354</v>
      </c>
      <c r="D327" s="10" t="s">
        <v>16</v>
      </c>
      <c r="E327" s="138">
        <f>E328+E329+E330</f>
        <v>275492.30000000005</v>
      </c>
      <c r="F327" s="138">
        <f>F328+F329+F330</f>
        <v>0</v>
      </c>
      <c r="G327" s="138">
        <f t="shared" ref="G327:I327" si="285">G328+G329+G330</f>
        <v>36694.5</v>
      </c>
      <c r="H327" s="138">
        <f t="shared" si="285"/>
        <v>124280</v>
      </c>
      <c r="I327" s="138">
        <f t="shared" si="285"/>
        <v>114517.8</v>
      </c>
      <c r="J327" s="142" t="s">
        <v>577</v>
      </c>
      <c r="K327" s="139" t="s">
        <v>18</v>
      </c>
      <c r="L327" s="10">
        <v>0</v>
      </c>
      <c r="M327" s="139">
        <v>0</v>
      </c>
      <c r="N327" s="139">
        <v>4.3</v>
      </c>
      <c r="O327" s="139">
        <v>8.6999999999999993</v>
      </c>
      <c r="P327" s="139">
        <v>13</v>
      </c>
      <c r="Q327" s="11"/>
    </row>
    <row r="328" spans="1:17" ht="42" customHeight="1" x14ac:dyDescent="0.25">
      <c r="A328" s="140"/>
      <c r="B328" s="140"/>
      <c r="C328" s="140"/>
      <c r="D328" s="10" t="s">
        <v>231</v>
      </c>
      <c r="E328" s="136">
        <f t="shared" ref="E328:E330" si="286">F328+G328+H328+I328</f>
        <v>2754.9000000000005</v>
      </c>
      <c r="F328" s="138">
        <f>F332+F336+F344+F340+F348+F352</f>
        <v>0</v>
      </c>
      <c r="G328" s="138">
        <f t="shared" ref="G328:I328" si="287">G332+G336+G344+G340+G348+G352</f>
        <v>366.9</v>
      </c>
      <c r="H328" s="138">
        <f t="shared" si="287"/>
        <v>1242.8000000000002</v>
      </c>
      <c r="I328" s="138">
        <f t="shared" si="287"/>
        <v>1145.2</v>
      </c>
      <c r="J328" s="147"/>
      <c r="K328" s="140"/>
      <c r="L328" s="10"/>
      <c r="M328" s="140"/>
      <c r="N328" s="140"/>
      <c r="O328" s="140"/>
      <c r="P328" s="140"/>
      <c r="Q328" s="11"/>
    </row>
    <row r="329" spans="1:17" ht="24.75" customHeight="1" x14ac:dyDescent="0.25">
      <c r="A329" s="140"/>
      <c r="B329" s="140"/>
      <c r="C329" s="140"/>
      <c r="D329" s="10" t="s">
        <v>61</v>
      </c>
      <c r="E329" s="136">
        <f t="shared" si="286"/>
        <v>42469</v>
      </c>
      <c r="F329" s="138">
        <f>F333+F337+F345+F341+F349+F353</f>
        <v>0</v>
      </c>
      <c r="G329" s="138">
        <f t="shared" ref="G329:H329" si="288">G333+G337+G345+G341+G349+G353</f>
        <v>5504.2</v>
      </c>
      <c r="H329" s="138">
        <f t="shared" si="288"/>
        <v>18642</v>
      </c>
      <c r="I329" s="138">
        <f>I333+I337+I345+I341+I349+I353</f>
        <v>18322.8</v>
      </c>
      <c r="J329" s="147"/>
      <c r="K329" s="140"/>
      <c r="L329" s="10"/>
      <c r="M329" s="140"/>
      <c r="N329" s="140"/>
      <c r="O329" s="140"/>
      <c r="P329" s="140"/>
      <c r="Q329" s="11"/>
    </row>
    <row r="330" spans="1:17" x14ac:dyDescent="0.25">
      <c r="A330" s="141"/>
      <c r="B330" s="141"/>
      <c r="C330" s="141"/>
      <c r="D330" s="10" t="s">
        <v>14</v>
      </c>
      <c r="E330" s="136">
        <f t="shared" si="286"/>
        <v>230268.40000000002</v>
      </c>
      <c r="F330" s="138">
        <f>F334+F338+F346+F342+F350+F354</f>
        <v>0</v>
      </c>
      <c r="G330" s="138">
        <f t="shared" ref="G330:H330" si="289">G334+G338+G346+G342+G350+G354</f>
        <v>30823.4</v>
      </c>
      <c r="H330" s="138">
        <f t="shared" si="289"/>
        <v>104395.2</v>
      </c>
      <c r="I330" s="138">
        <f>I334+I338+I346+I342+I350+I354</f>
        <v>95049.8</v>
      </c>
      <c r="J330" s="145"/>
      <c r="K330" s="146"/>
      <c r="L330" s="10"/>
      <c r="M330" s="146"/>
      <c r="N330" s="146"/>
      <c r="O330" s="146"/>
      <c r="P330" s="146"/>
      <c r="Q330" s="11"/>
    </row>
    <row r="331" spans="1:17" ht="15" customHeight="1" x14ac:dyDescent="0.25">
      <c r="A331" s="139" t="s">
        <v>604</v>
      </c>
      <c r="B331" s="139" t="s">
        <v>251</v>
      </c>
      <c r="C331" s="139" t="s">
        <v>354</v>
      </c>
      <c r="D331" s="10" t="s">
        <v>16</v>
      </c>
      <c r="E331" s="138">
        <f>E332+E333+E334</f>
        <v>36694.5</v>
      </c>
      <c r="F331" s="138">
        <f>F332+F333+F334</f>
        <v>0</v>
      </c>
      <c r="G331" s="138">
        <f t="shared" ref="G331:I331" si="290">G332+G333+G334</f>
        <v>36694.5</v>
      </c>
      <c r="H331" s="138">
        <f t="shared" si="290"/>
        <v>0</v>
      </c>
      <c r="I331" s="138">
        <f t="shared" si="290"/>
        <v>0</v>
      </c>
      <c r="J331" s="142" t="s">
        <v>583</v>
      </c>
      <c r="K331" s="139" t="s">
        <v>37</v>
      </c>
      <c r="L331" s="10">
        <v>0</v>
      </c>
      <c r="M331" s="139">
        <v>0</v>
      </c>
      <c r="N331" s="139">
        <v>1</v>
      </c>
      <c r="O331" s="139">
        <v>0</v>
      </c>
      <c r="P331" s="139">
        <v>0</v>
      </c>
      <c r="Q331" s="11"/>
    </row>
    <row r="332" spans="1:17" ht="42" customHeight="1" x14ac:dyDescent="0.25">
      <c r="A332" s="140"/>
      <c r="B332" s="140"/>
      <c r="C332" s="140"/>
      <c r="D332" s="10" t="s">
        <v>197</v>
      </c>
      <c r="E332" s="136">
        <f t="shared" ref="E332:E334" si="291">F332+G332+H332+I332</f>
        <v>366.9</v>
      </c>
      <c r="F332" s="138">
        <f>2848.9-2848.9</f>
        <v>0</v>
      </c>
      <c r="G332" s="138">
        <v>366.9</v>
      </c>
      <c r="H332" s="138">
        <v>0</v>
      </c>
      <c r="I332" s="138">
        <v>0</v>
      </c>
      <c r="J332" s="147"/>
      <c r="K332" s="140"/>
      <c r="L332" s="10"/>
      <c r="M332" s="140"/>
      <c r="N332" s="140"/>
      <c r="O332" s="140"/>
      <c r="P332" s="140"/>
      <c r="Q332" s="11"/>
    </row>
    <row r="333" spans="1:17" ht="39.200000000000003" customHeight="1" x14ac:dyDescent="0.25">
      <c r="A333" s="140"/>
      <c r="B333" s="140"/>
      <c r="C333" s="140"/>
      <c r="D333" s="10" t="s">
        <v>13</v>
      </c>
      <c r="E333" s="136">
        <f t="shared" si="291"/>
        <v>5504.2</v>
      </c>
      <c r="F333" s="138">
        <f>7578.2-7578.2</f>
        <v>0</v>
      </c>
      <c r="G333" s="138">
        <v>5504.2</v>
      </c>
      <c r="H333" s="138">
        <v>0</v>
      </c>
      <c r="I333" s="138">
        <v>0</v>
      </c>
      <c r="J333" s="147"/>
      <c r="K333" s="140"/>
      <c r="L333" s="10"/>
      <c r="M333" s="140"/>
      <c r="N333" s="140"/>
      <c r="O333" s="140"/>
      <c r="P333" s="140"/>
      <c r="Q333" s="11"/>
    </row>
    <row r="334" spans="1:17" x14ac:dyDescent="0.25">
      <c r="A334" s="141"/>
      <c r="B334" s="141"/>
      <c r="C334" s="141"/>
      <c r="D334" s="10" t="s">
        <v>19</v>
      </c>
      <c r="E334" s="136">
        <f t="shared" si="291"/>
        <v>30823.4</v>
      </c>
      <c r="F334" s="138">
        <f>46551.6-46551.6</f>
        <v>0</v>
      </c>
      <c r="G334" s="138">
        <v>30823.4</v>
      </c>
      <c r="H334" s="138">
        <v>0</v>
      </c>
      <c r="I334" s="138">
        <v>0</v>
      </c>
      <c r="J334" s="145"/>
      <c r="K334" s="146"/>
      <c r="L334" s="10"/>
      <c r="M334" s="146"/>
      <c r="N334" s="146"/>
      <c r="O334" s="146"/>
      <c r="P334" s="146"/>
      <c r="Q334" s="11"/>
    </row>
    <row r="335" spans="1:17" ht="15" customHeight="1" x14ac:dyDescent="0.25">
      <c r="A335" s="139" t="s">
        <v>605</v>
      </c>
      <c r="B335" s="139" t="s">
        <v>251</v>
      </c>
      <c r="C335" s="139" t="s">
        <v>354</v>
      </c>
      <c r="D335" s="10" t="s">
        <v>16</v>
      </c>
      <c r="E335" s="138">
        <f>E336+E337+E338</f>
        <v>67709.600000000006</v>
      </c>
      <c r="F335" s="138">
        <f>F336+F337+F338</f>
        <v>0</v>
      </c>
      <c r="G335" s="138">
        <f t="shared" ref="G335:I335" si="292">G336+G337+G338</f>
        <v>0</v>
      </c>
      <c r="H335" s="138">
        <f t="shared" si="292"/>
        <v>67709.600000000006</v>
      </c>
      <c r="I335" s="138">
        <f t="shared" si="292"/>
        <v>0</v>
      </c>
      <c r="J335" s="142" t="s">
        <v>584</v>
      </c>
      <c r="K335" s="139" t="s">
        <v>37</v>
      </c>
      <c r="L335" s="10">
        <v>0</v>
      </c>
      <c r="M335" s="139">
        <v>0</v>
      </c>
      <c r="N335" s="139">
        <v>0</v>
      </c>
      <c r="O335" s="139">
        <v>1</v>
      </c>
      <c r="P335" s="139">
        <v>0</v>
      </c>
      <c r="Q335" s="11"/>
    </row>
    <row r="336" spans="1:17" ht="42" customHeight="1" x14ac:dyDescent="0.25">
      <c r="A336" s="140"/>
      <c r="B336" s="140"/>
      <c r="C336" s="140"/>
      <c r="D336" s="10" t="s">
        <v>197</v>
      </c>
      <c r="E336" s="136">
        <f t="shared" ref="E336:E338" si="293">F336+G336+H336+I336</f>
        <v>677.1</v>
      </c>
      <c r="F336" s="138">
        <f>2848.9-2848.9</f>
        <v>0</v>
      </c>
      <c r="G336" s="138">
        <v>0</v>
      </c>
      <c r="H336" s="138">
        <v>677.1</v>
      </c>
      <c r="I336" s="138">
        <v>0</v>
      </c>
      <c r="J336" s="147"/>
      <c r="K336" s="140"/>
      <c r="L336" s="10"/>
      <c r="M336" s="140"/>
      <c r="N336" s="140"/>
      <c r="O336" s="140"/>
      <c r="P336" s="140"/>
      <c r="Q336" s="11"/>
    </row>
    <row r="337" spans="1:17" ht="39.200000000000003" customHeight="1" x14ac:dyDescent="0.25">
      <c r="A337" s="140"/>
      <c r="B337" s="140"/>
      <c r="C337" s="140"/>
      <c r="D337" s="10" t="s">
        <v>13</v>
      </c>
      <c r="E337" s="136">
        <f t="shared" si="293"/>
        <v>10156.4</v>
      </c>
      <c r="F337" s="138">
        <f>7578.2-7578.2</f>
        <v>0</v>
      </c>
      <c r="G337" s="138">
        <v>0</v>
      </c>
      <c r="H337" s="138">
        <v>10156.4</v>
      </c>
      <c r="I337" s="138">
        <v>0</v>
      </c>
      <c r="J337" s="147"/>
      <c r="K337" s="140"/>
      <c r="L337" s="10"/>
      <c r="M337" s="140"/>
      <c r="N337" s="140"/>
      <c r="O337" s="140"/>
      <c r="P337" s="140"/>
      <c r="Q337" s="11"/>
    </row>
    <row r="338" spans="1:17" x14ac:dyDescent="0.25">
      <c r="A338" s="141"/>
      <c r="B338" s="141"/>
      <c r="C338" s="141"/>
      <c r="D338" s="10" t="s">
        <v>19</v>
      </c>
      <c r="E338" s="136">
        <f t="shared" si="293"/>
        <v>56876.1</v>
      </c>
      <c r="F338" s="138">
        <f>46551.6-46551.6</f>
        <v>0</v>
      </c>
      <c r="G338" s="138">
        <v>0</v>
      </c>
      <c r="H338" s="138">
        <v>56876.1</v>
      </c>
      <c r="I338" s="138">
        <v>0</v>
      </c>
      <c r="J338" s="145"/>
      <c r="K338" s="146"/>
      <c r="L338" s="10"/>
      <c r="M338" s="146"/>
      <c r="N338" s="146"/>
      <c r="O338" s="146"/>
      <c r="P338" s="146"/>
      <c r="Q338" s="11"/>
    </row>
    <row r="339" spans="1:17" ht="15" customHeight="1" x14ac:dyDescent="0.25">
      <c r="A339" s="139" t="s">
        <v>578</v>
      </c>
      <c r="B339" s="139" t="s">
        <v>251</v>
      </c>
      <c r="C339" s="139" t="s">
        <v>354</v>
      </c>
      <c r="D339" s="10" t="s">
        <v>16</v>
      </c>
      <c r="E339" s="138">
        <f>E340+E341+E342</f>
        <v>56570.400000000001</v>
      </c>
      <c r="F339" s="138">
        <f>F340+F341+F342</f>
        <v>0</v>
      </c>
      <c r="G339" s="138">
        <f t="shared" ref="G339:I339" si="294">G340+G341+G342</f>
        <v>0</v>
      </c>
      <c r="H339" s="138">
        <f t="shared" si="294"/>
        <v>56570.400000000001</v>
      </c>
      <c r="I339" s="138">
        <f t="shared" si="294"/>
        <v>0</v>
      </c>
      <c r="J339" s="142" t="s">
        <v>585</v>
      </c>
      <c r="K339" s="139" t="s">
        <v>37</v>
      </c>
      <c r="L339" s="10">
        <v>0</v>
      </c>
      <c r="M339" s="139">
        <v>0</v>
      </c>
      <c r="N339" s="139">
        <v>0</v>
      </c>
      <c r="O339" s="139">
        <v>1</v>
      </c>
      <c r="P339" s="139">
        <v>0</v>
      </c>
      <c r="Q339" s="11"/>
    </row>
    <row r="340" spans="1:17" ht="42" customHeight="1" x14ac:dyDescent="0.25">
      <c r="A340" s="140"/>
      <c r="B340" s="140"/>
      <c r="C340" s="140"/>
      <c r="D340" s="10" t="s">
        <v>197</v>
      </c>
      <c r="E340" s="136">
        <f t="shared" ref="E340:E342" si="295">F340+G340+H340+I340</f>
        <v>565.70000000000005</v>
      </c>
      <c r="F340" s="138">
        <f>2848.9-2848.9</f>
        <v>0</v>
      </c>
      <c r="G340" s="138">
        <v>0</v>
      </c>
      <c r="H340" s="138">
        <v>565.70000000000005</v>
      </c>
      <c r="I340" s="138">
        <v>0</v>
      </c>
      <c r="J340" s="147"/>
      <c r="K340" s="140"/>
      <c r="L340" s="10"/>
      <c r="M340" s="140"/>
      <c r="N340" s="140"/>
      <c r="O340" s="140"/>
      <c r="P340" s="140"/>
      <c r="Q340" s="11"/>
    </row>
    <row r="341" spans="1:17" ht="39.200000000000003" customHeight="1" x14ac:dyDescent="0.25">
      <c r="A341" s="140"/>
      <c r="B341" s="140"/>
      <c r="C341" s="140"/>
      <c r="D341" s="10" t="s">
        <v>13</v>
      </c>
      <c r="E341" s="136">
        <f t="shared" si="295"/>
        <v>8485.6</v>
      </c>
      <c r="F341" s="138">
        <f>7578.2-7578.2</f>
        <v>0</v>
      </c>
      <c r="G341" s="138">
        <v>0</v>
      </c>
      <c r="H341" s="138">
        <v>8485.6</v>
      </c>
      <c r="I341" s="138">
        <v>0</v>
      </c>
      <c r="J341" s="147"/>
      <c r="K341" s="140"/>
      <c r="L341" s="10"/>
      <c r="M341" s="140"/>
      <c r="N341" s="140"/>
      <c r="O341" s="140"/>
      <c r="P341" s="140"/>
      <c r="Q341" s="11"/>
    </row>
    <row r="342" spans="1:17" x14ac:dyDescent="0.25">
      <c r="A342" s="141"/>
      <c r="B342" s="141"/>
      <c r="C342" s="141"/>
      <c r="D342" s="10" t="s">
        <v>19</v>
      </c>
      <c r="E342" s="136">
        <f t="shared" si="295"/>
        <v>47519.1</v>
      </c>
      <c r="F342" s="138">
        <f>46551.6-46551.6</f>
        <v>0</v>
      </c>
      <c r="G342" s="138">
        <v>0</v>
      </c>
      <c r="H342" s="138">
        <v>47519.1</v>
      </c>
      <c r="I342" s="138">
        <v>0</v>
      </c>
      <c r="J342" s="145"/>
      <c r="K342" s="146"/>
      <c r="L342" s="10"/>
      <c r="M342" s="146"/>
      <c r="N342" s="146"/>
      <c r="O342" s="146"/>
      <c r="P342" s="146"/>
      <c r="Q342" s="11"/>
    </row>
    <row r="343" spans="1:17" ht="15" customHeight="1" x14ac:dyDescent="0.25">
      <c r="A343" s="139" t="s">
        <v>579</v>
      </c>
      <c r="B343" s="139" t="s">
        <v>251</v>
      </c>
      <c r="C343" s="139" t="s">
        <v>354</v>
      </c>
      <c r="D343" s="10" t="s">
        <v>16</v>
      </c>
      <c r="E343" s="138">
        <f>E344+E345+E346</f>
        <v>38985.9</v>
      </c>
      <c r="F343" s="138">
        <f>F344+F345+F346</f>
        <v>0</v>
      </c>
      <c r="G343" s="138">
        <f t="shared" ref="G343:I343" si="296">G344+G345+G346</f>
        <v>0</v>
      </c>
      <c r="H343" s="138">
        <f t="shared" si="296"/>
        <v>0</v>
      </c>
      <c r="I343" s="138">
        <f t="shared" si="296"/>
        <v>38985.9</v>
      </c>
      <c r="J343" s="142" t="s">
        <v>586</v>
      </c>
      <c r="K343" s="139" t="s">
        <v>37</v>
      </c>
      <c r="L343" s="10">
        <v>0</v>
      </c>
      <c r="M343" s="139">
        <v>0</v>
      </c>
      <c r="N343" s="139">
        <v>0</v>
      </c>
      <c r="O343" s="139">
        <v>0</v>
      </c>
      <c r="P343" s="139">
        <v>1</v>
      </c>
      <c r="Q343" s="11"/>
    </row>
    <row r="344" spans="1:17" ht="42" customHeight="1" x14ac:dyDescent="0.25">
      <c r="A344" s="140"/>
      <c r="B344" s="140"/>
      <c r="C344" s="140"/>
      <c r="D344" s="10" t="s">
        <v>197</v>
      </c>
      <c r="E344" s="136">
        <f t="shared" ref="E344:E346" si="297">F344+G344+H344+I344</f>
        <v>389.9</v>
      </c>
      <c r="F344" s="138">
        <f>2848.9-2848.9</f>
        <v>0</v>
      </c>
      <c r="G344" s="138">
        <v>0</v>
      </c>
      <c r="H344" s="138">
        <v>0</v>
      </c>
      <c r="I344" s="138">
        <v>389.9</v>
      </c>
      <c r="J344" s="147"/>
      <c r="K344" s="140"/>
      <c r="L344" s="10"/>
      <c r="M344" s="140"/>
      <c r="N344" s="140"/>
      <c r="O344" s="140"/>
      <c r="P344" s="140"/>
      <c r="Q344" s="11"/>
    </row>
    <row r="345" spans="1:17" ht="39.200000000000003" customHeight="1" x14ac:dyDescent="0.25">
      <c r="A345" s="140"/>
      <c r="B345" s="140"/>
      <c r="C345" s="140"/>
      <c r="D345" s="10" t="s">
        <v>13</v>
      </c>
      <c r="E345" s="136">
        <f t="shared" si="297"/>
        <v>6237.7</v>
      </c>
      <c r="F345" s="138">
        <f>7578.2-7578.2</f>
        <v>0</v>
      </c>
      <c r="G345" s="138">
        <v>0</v>
      </c>
      <c r="H345" s="138">
        <v>0</v>
      </c>
      <c r="I345" s="138">
        <v>6237.7</v>
      </c>
      <c r="J345" s="147"/>
      <c r="K345" s="140"/>
      <c r="L345" s="10"/>
      <c r="M345" s="140"/>
      <c r="N345" s="140"/>
      <c r="O345" s="140"/>
      <c r="P345" s="140"/>
      <c r="Q345" s="11"/>
    </row>
    <row r="346" spans="1:17" x14ac:dyDescent="0.25">
      <c r="A346" s="141"/>
      <c r="B346" s="141"/>
      <c r="C346" s="141"/>
      <c r="D346" s="10" t="s">
        <v>19</v>
      </c>
      <c r="E346" s="136">
        <f t="shared" si="297"/>
        <v>32358.3</v>
      </c>
      <c r="F346" s="138">
        <f>46551.6-46551.6</f>
        <v>0</v>
      </c>
      <c r="G346" s="138">
        <v>0</v>
      </c>
      <c r="H346" s="138">
        <v>0</v>
      </c>
      <c r="I346" s="138">
        <v>32358.3</v>
      </c>
      <c r="J346" s="145"/>
      <c r="K346" s="146"/>
      <c r="L346" s="10"/>
      <c r="M346" s="146"/>
      <c r="N346" s="146"/>
      <c r="O346" s="146"/>
      <c r="P346" s="146"/>
      <c r="Q346" s="11"/>
    </row>
    <row r="347" spans="1:17" ht="15" customHeight="1" x14ac:dyDescent="0.25">
      <c r="A347" s="139" t="s">
        <v>580</v>
      </c>
      <c r="B347" s="139" t="s">
        <v>251</v>
      </c>
      <c r="C347" s="139" t="s">
        <v>354</v>
      </c>
      <c r="D347" s="10" t="s">
        <v>16</v>
      </c>
      <c r="E347" s="138">
        <f>E348+E349+E350</f>
        <v>52062.6</v>
      </c>
      <c r="F347" s="138">
        <f>F348+F349+F350</f>
        <v>0</v>
      </c>
      <c r="G347" s="138">
        <f t="shared" ref="G347:I347" si="298">G348+G349+G350</f>
        <v>0</v>
      </c>
      <c r="H347" s="138">
        <f t="shared" si="298"/>
        <v>0</v>
      </c>
      <c r="I347" s="138">
        <f t="shared" si="298"/>
        <v>52062.6</v>
      </c>
      <c r="J347" s="142" t="s">
        <v>587</v>
      </c>
      <c r="K347" s="139" t="s">
        <v>37</v>
      </c>
      <c r="L347" s="10">
        <v>0</v>
      </c>
      <c r="M347" s="139">
        <v>0</v>
      </c>
      <c r="N347" s="139">
        <v>0</v>
      </c>
      <c r="O347" s="139">
        <v>0</v>
      </c>
      <c r="P347" s="139">
        <v>1</v>
      </c>
      <c r="Q347" s="11"/>
    </row>
    <row r="348" spans="1:17" ht="42" customHeight="1" x14ac:dyDescent="0.25">
      <c r="A348" s="140"/>
      <c r="B348" s="140"/>
      <c r="C348" s="140"/>
      <c r="D348" s="10" t="s">
        <v>197</v>
      </c>
      <c r="E348" s="136">
        <f t="shared" ref="E348:E350" si="299">F348+G348+H348+I348</f>
        <v>520.6</v>
      </c>
      <c r="F348" s="138">
        <f>2848.9-2848.9</f>
        <v>0</v>
      </c>
      <c r="G348" s="138">
        <v>0</v>
      </c>
      <c r="H348" s="138">
        <v>0</v>
      </c>
      <c r="I348" s="138">
        <v>520.6</v>
      </c>
      <c r="J348" s="147"/>
      <c r="K348" s="140"/>
      <c r="L348" s="10"/>
      <c r="M348" s="140"/>
      <c r="N348" s="140"/>
      <c r="O348" s="140"/>
      <c r="P348" s="140"/>
      <c r="Q348" s="11"/>
    </row>
    <row r="349" spans="1:17" ht="39.200000000000003" customHeight="1" x14ac:dyDescent="0.25">
      <c r="A349" s="140"/>
      <c r="B349" s="140"/>
      <c r="C349" s="140"/>
      <c r="D349" s="10" t="s">
        <v>13</v>
      </c>
      <c r="E349" s="136">
        <f t="shared" si="299"/>
        <v>8330</v>
      </c>
      <c r="F349" s="138">
        <f>7578.2-7578.2</f>
        <v>0</v>
      </c>
      <c r="G349" s="138">
        <v>0</v>
      </c>
      <c r="H349" s="138">
        <v>0</v>
      </c>
      <c r="I349" s="138">
        <v>8330</v>
      </c>
      <c r="J349" s="147"/>
      <c r="K349" s="140"/>
      <c r="L349" s="10"/>
      <c r="M349" s="140"/>
      <c r="N349" s="140"/>
      <c r="O349" s="140"/>
      <c r="P349" s="140"/>
      <c r="Q349" s="11"/>
    </row>
    <row r="350" spans="1:17" x14ac:dyDescent="0.25">
      <c r="A350" s="141"/>
      <c r="B350" s="141"/>
      <c r="C350" s="141"/>
      <c r="D350" s="10" t="s">
        <v>19</v>
      </c>
      <c r="E350" s="136">
        <f t="shared" si="299"/>
        <v>43212</v>
      </c>
      <c r="F350" s="138">
        <f>46551.6-46551.6</f>
        <v>0</v>
      </c>
      <c r="G350" s="138">
        <v>0</v>
      </c>
      <c r="H350" s="138">
        <v>0</v>
      </c>
      <c r="I350" s="138">
        <v>43212</v>
      </c>
      <c r="J350" s="145"/>
      <c r="K350" s="146"/>
      <c r="L350" s="10"/>
      <c r="M350" s="146"/>
      <c r="N350" s="146"/>
      <c r="O350" s="146"/>
      <c r="P350" s="146"/>
      <c r="Q350" s="11"/>
    </row>
    <row r="351" spans="1:17" ht="15" customHeight="1" x14ac:dyDescent="0.25">
      <c r="A351" s="139" t="s">
        <v>581</v>
      </c>
      <c r="B351" s="139" t="s">
        <v>251</v>
      </c>
      <c r="C351" s="139" t="s">
        <v>354</v>
      </c>
      <c r="D351" s="10" t="s">
        <v>16</v>
      </c>
      <c r="E351" s="138">
        <f>E352+E353+E354</f>
        <v>23469.3</v>
      </c>
      <c r="F351" s="138">
        <f>F352+F353+F354</f>
        <v>0</v>
      </c>
      <c r="G351" s="138">
        <f t="shared" ref="G351:I351" si="300">G352+G353+G354</f>
        <v>0</v>
      </c>
      <c r="H351" s="138">
        <f t="shared" si="300"/>
        <v>0</v>
      </c>
      <c r="I351" s="138">
        <f t="shared" si="300"/>
        <v>23469.3</v>
      </c>
      <c r="J351" s="142" t="s">
        <v>588</v>
      </c>
      <c r="K351" s="139" t="s">
        <v>37</v>
      </c>
      <c r="L351" s="10">
        <v>0</v>
      </c>
      <c r="M351" s="139">
        <v>0</v>
      </c>
      <c r="N351" s="139">
        <v>0</v>
      </c>
      <c r="O351" s="139">
        <v>0</v>
      </c>
      <c r="P351" s="139">
        <v>1</v>
      </c>
      <c r="Q351" s="11"/>
    </row>
    <row r="352" spans="1:17" ht="42" customHeight="1" x14ac:dyDescent="0.25">
      <c r="A352" s="140"/>
      <c r="B352" s="140"/>
      <c r="C352" s="140"/>
      <c r="D352" s="10" t="s">
        <v>197</v>
      </c>
      <c r="E352" s="136">
        <f t="shared" ref="E352:E354" si="301">F352+G352+H352+I352</f>
        <v>234.7</v>
      </c>
      <c r="F352" s="138">
        <f>2848.9-2848.9</f>
        <v>0</v>
      </c>
      <c r="G352" s="138">
        <v>0</v>
      </c>
      <c r="H352" s="138">
        <v>0</v>
      </c>
      <c r="I352" s="138">
        <v>234.7</v>
      </c>
      <c r="J352" s="147"/>
      <c r="K352" s="140"/>
      <c r="L352" s="10"/>
      <c r="M352" s="140"/>
      <c r="N352" s="140"/>
      <c r="O352" s="140"/>
      <c r="P352" s="140"/>
      <c r="Q352" s="11"/>
    </row>
    <row r="353" spans="1:17" ht="39.200000000000003" customHeight="1" x14ac:dyDescent="0.25">
      <c r="A353" s="140"/>
      <c r="B353" s="140"/>
      <c r="C353" s="140"/>
      <c r="D353" s="10" t="s">
        <v>13</v>
      </c>
      <c r="E353" s="136">
        <f t="shared" si="301"/>
        <v>3755.1</v>
      </c>
      <c r="F353" s="138">
        <f>7578.2-7578.2</f>
        <v>0</v>
      </c>
      <c r="G353" s="138">
        <v>0</v>
      </c>
      <c r="H353" s="138">
        <v>0</v>
      </c>
      <c r="I353" s="138">
        <v>3755.1</v>
      </c>
      <c r="J353" s="147"/>
      <c r="K353" s="140"/>
      <c r="L353" s="10"/>
      <c r="M353" s="140"/>
      <c r="N353" s="140"/>
      <c r="O353" s="140"/>
      <c r="P353" s="140"/>
      <c r="Q353" s="11"/>
    </row>
    <row r="354" spans="1:17" x14ac:dyDescent="0.25">
      <c r="A354" s="141"/>
      <c r="B354" s="141"/>
      <c r="C354" s="141"/>
      <c r="D354" s="10" t="s">
        <v>19</v>
      </c>
      <c r="E354" s="136">
        <f t="shared" si="301"/>
        <v>19479.5</v>
      </c>
      <c r="F354" s="138">
        <f>46551.6-46551.6</f>
        <v>0</v>
      </c>
      <c r="G354" s="138">
        <v>0</v>
      </c>
      <c r="H354" s="138">
        <v>0</v>
      </c>
      <c r="I354" s="138">
        <v>19479.5</v>
      </c>
      <c r="J354" s="145"/>
      <c r="K354" s="146"/>
      <c r="L354" s="10"/>
      <c r="M354" s="146"/>
      <c r="N354" s="146"/>
      <c r="O354" s="146"/>
      <c r="P354" s="146"/>
      <c r="Q354" s="11"/>
    </row>
    <row r="355" spans="1:17" ht="15" customHeight="1" x14ac:dyDescent="0.25">
      <c r="A355" s="139" t="s">
        <v>602</v>
      </c>
      <c r="B355" s="139" t="s">
        <v>251</v>
      </c>
      <c r="C355" s="139" t="s">
        <v>354</v>
      </c>
      <c r="D355" s="10" t="s">
        <v>16</v>
      </c>
      <c r="E355" s="138">
        <f>E356+E357+E358</f>
        <v>8252.7999999999993</v>
      </c>
      <c r="F355" s="138">
        <f>F356+F357+F358</f>
        <v>0</v>
      </c>
      <c r="G355" s="138">
        <f t="shared" ref="G355:I355" si="302">G356+G357+G358</f>
        <v>0</v>
      </c>
      <c r="H355" s="138">
        <f t="shared" si="302"/>
        <v>0</v>
      </c>
      <c r="I355" s="138">
        <f t="shared" si="302"/>
        <v>8252.7999999999993</v>
      </c>
      <c r="J355" s="142" t="s">
        <v>582</v>
      </c>
      <c r="K355" s="139" t="s">
        <v>18</v>
      </c>
      <c r="L355" s="10">
        <v>0</v>
      </c>
      <c r="M355" s="139">
        <v>0</v>
      </c>
      <c r="N355" s="139">
        <v>0</v>
      </c>
      <c r="O355" s="139">
        <v>0</v>
      </c>
      <c r="P355" s="139">
        <v>4.3</v>
      </c>
      <c r="Q355" s="11"/>
    </row>
    <row r="356" spans="1:17" ht="42" customHeight="1" x14ac:dyDescent="0.25">
      <c r="A356" s="140"/>
      <c r="B356" s="140"/>
      <c r="C356" s="140"/>
      <c r="D356" s="10" t="s">
        <v>231</v>
      </c>
      <c r="E356" s="136">
        <f t="shared" ref="E356:E358" si="303">F356+G356+H356+I356</f>
        <v>82.5</v>
      </c>
      <c r="F356" s="138">
        <f>F360</f>
        <v>0</v>
      </c>
      <c r="G356" s="138">
        <f t="shared" ref="G356:I356" si="304">G360</f>
        <v>0</v>
      </c>
      <c r="H356" s="138">
        <f t="shared" si="304"/>
        <v>0</v>
      </c>
      <c r="I356" s="138">
        <f t="shared" si="304"/>
        <v>82.5</v>
      </c>
      <c r="J356" s="147"/>
      <c r="K356" s="140"/>
      <c r="L356" s="10"/>
      <c r="M356" s="140"/>
      <c r="N356" s="140"/>
      <c r="O356" s="140"/>
      <c r="P356" s="140"/>
      <c r="Q356" s="11"/>
    </row>
    <row r="357" spans="1:17" ht="24.75" customHeight="1" x14ac:dyDescent="0.25">
      <c r="A357" s="140"/>
      <c r="B357" s="140"/>
      <c r="C357" s="140"/>
      <c r="D357" s="10" t="s">
        <v>61</v>
      </c>
      <c r="E357" s="136">
        <f t="shared" si="303"/>
        <v>165.1</v>
      </c>
      <c r="F357" s="138">
        <f>F361</f>
        <v>0</v>
      </c>
      <c r="G357" s="138">
        <f t="shared" ref="G357:I357" si="305">G361</f>
        <v>0</v>
      </c>
      <c r="H357" s="138">
        <f t="shared" si="305"/>
        <v>0</v>
      </c>
      <c r="I357" s="138">
        <f t="shared" si="305"/>
        <v>165.1</v>
      </c>
      <c r="J357" s="147"/>
      <c r="K357" s="140"/>
      <c r="L357" s="10"/>
      <c r="M357" s="140"/>
      <c r="N357" s="140"/>
      <c r="O357" s="140"/>
      <c r="P357" s="140"/>
      <c r="Q357" s="11"/>
    </row>
    <row r="358" spans="1:17" x14ac:dyDescent="0.25">
      <c r="A358" s="141"/>
      <c r="B358" s="141"/>
      <c r="C358" s="141"/>
      <c r="D358" s="10" t="s">
        <v>14</v>
      </c>
      <c r="E358" s="136">
        <f t="shared" si="303"/>
        <v>8005.2</v>
      </c>
      <c r="F358" s="138">
        <f>F362</f>
        <v>0</v>
      </c>
      <c r="G358" s="138">
        <f t="shared" ref="G358:I358" si="306">G362</f>
        <v>0</v>
      </c>
      <c r="H358" s="138">
        <f t="shared" si="306"/>
        <v>0</v>
      </c>
      <c r="I358" s="138">
        <f t="shared" si="306"/>
        <v>8005.2</v>
      </c>
      <c r="J358" s="145"/>
      <c r="K358" s="146"/>
      <c r="L358" s="10"/>
      <c r="M358" s="146"/>
      <c r="N358" s="146"/>
      <c r="O358" s="146"/>
      <c r="P358" s="146"/>
      <c r="Q358" s="11"/>
    </row>
    <row r="359" spans="1:17" ht="15" customHeight="1" x14ac:dyDescent="0.25">
      <c r="A359" s="139" t="s">
        <v>590</v>
      </c>
      <c r="B359" s="139" t="s">
        <v>251</v>
      </c>
      <c r="C359" s="139" t="s">
        <v>354</v>
      </c>
      <c r="D359" s="10" t="s">
        <v>16</v>
      </c>
      <c r="E359" s="138">
        <f>E360+E361+E362</f>
        <v>8252.7999999999993</v>
      </c>
      <c r="F359" s="138">
        <f>F360+F361+F362</f>
        <v>0</v>
      </c>
      <c r="G359" s="138">
        <f t="shared" ref="G359:I359" si="307">G360+G361+G362</f>
        <v>0</v>
      </c>
      <c r="H359" s="138">
        <f t="shared" si="307"/>
        <v>0</v>
      </c>
      <c r="I359" s="138">
        <f t="shared" si="307"/>
        <v>8252.7999999999993</v>
      </c>
      <c r="J359" s="142" t="s">
        <v>591</v>
      </c>
      <c r="K359" s="139" t="s">
        <v>37</v>
      </c>
      <c r="L359" s="10">
        <v>0</v>
      </c>
      <c r="M359" s="139">
        <v>0</v>
      </c>
      <c r="N359" s="139">
        <v>0</v>
      </c>
      <c r="O359" s="139">
        <v>0</v>
      </c>
      <c r="P359" s="139">
        <v>1</v>
      </c>
      <c r="Q359" s="11"/>
    </row>
    <row r="360" spans="1:17" ht="42" customHeight="1" x14ac:dyDescent="0.25">
      <c r="A360" s="140"/>
      <c r="B360" s="140"/>
      <c r="C360" s="140"/>
      <c r="D360" s="10" t="s">
        <v>197</v>
      </c>
      <c r="E360" s="136">
        <f t="shared" ref="E360:E362" si="308">F360+G360+H360+I360</f>
        <v>82.5</v>
      </c>
      <c r="F360" s="138">
        <f>2848.9-2848.9</f>
        <v>0</v>
      </c>
      <c r="G360" s="138">
        <v>0</v>
      </c>
      <c r="H360" s="138">
        <v>0</v>
      </c>
      <c r="I360" s="138">
        <v>82.5</v>
      </c>
      <c r="J360" s="147"/>
      <c r="K360" s="140"/>
      <c r="L360" s="10"/>
      <c r="M360" s="140"/>
      <c r="N360" s="140"/>
      <c r="O360" s="140"/>
      <c r="P360" s="140"/>
      <c r="Q360" s="11"/>
    </row>
    <row r="361" spans="1:17" ht="39.200000000000003" customHeight="1" x14ac:dyDescent="0.25">
      <c r="A361" s="140"/>
      <c r="B361" s="140"/>
      <c r="C361" s="140"/>
      <c r="D361" s="10" t="s">
        <v>13</v>
      </c>
      <c r="E361" s="136">
        <f t="shared" si="308"/>
        <v>165.1</v>
      </c>
      <c r="F361" s="138">
        <f>7578.2-7578.2</f>
        <v>0</v>
      </c>
      <c r="G361" s="138">
        <v>0</v>
      </c>
      <c r="H361" s="138">
        <v>0</v>
      </c>
      <c r="I361" s="138">
        <v>165.1</v>
      </c>
      <c r="J361" s="147"/>
      <c r="K361" s="140"/>
      <c r="L361" s="10"/>
      <c r="M361" s="140"/>
      <c r="N361" s="140"/>
      <c r="O361" s="140"/>
      <c r="P361" s="140"/>
      <c r="Q361" s="11"/>
    </row>
    <row r="362" spans="1:17" ht="36" customHeight="1" x14ac:dyDescent="0.25">
      <c r="A362" s="141"/>
      <c r="B362" s="141"/>
      <c r="C362" s="141"/>
      <c r="D362" s="10" t="s">
        <v>19</v>
      </c>
      <c r="E362" s="136">
        <f t="shared" si="308"/>
        <v>8005.2</v>
      </c>
      <c r="F362" s="138">
        <f>46551.6-46551.6</f>
        <v>0</v>
      </c>
      <c r="G362" s="138">
        <v>0</v>
      </c>
      <c r="H362" s="138">
        <v>0</v>
      </c>
      <c r="I362" s="138">
        <v>8005.2</v>
      </c>
      <c r="J362" s="145"/>
      <c r="K362" s="146"/>
      <c r="L362" s="10"/>
      <c r="M362" s="146"/>
      <c r="N362" s="146"/>
      <c r="O362" s="146"/>
      <c r="P362" s="146"/>
      <c r="Q362" s="11"/>
    </row>
    <row r="363" spans="1:17" ht="15" customHeight="1" x14ac:dyDescent="0.25">
      <c r="A363" s="139" t="s">
        <v>592</v>
      </c>
      <c r="B363" s="139" t="s">
        <v>251</v>
      </c>
      <c r="C363" s="139" t="s">
        <v>354</v>
      </c>
      <c r="D363" s="10" t="s">
        <v>16</v>
      </c>
      <c r="E363" s="138">
        <f>E364+E365+E366</f>
        <v>65210.6</v>
      </c>
      <c r="F363" s="138">
        <f t="shared" ref="F363:I363" si="309">F364+F365+F366</f>
        <v>0</v>
      </c>
      <c r="G363" s="138">
        <f t="shared" si="309"/>
        <v>10120.200000000001</v>
      </c>
      <c r="H363" s="138">
        <f t="shared" si="309"/>
        <v>20241.099999999999</v>
      </c>
      <c r="I363" s="138">
        <f t="shared" si="309"/>
        <v>34849.300000000003</v>
      </c>
      <c r="J363" s="142" t="s">
        <v>603</v>
      </c>
      <c r="K363" s="139" t="s">
        <v>18</v>
      </c>
      <c r="L363" s="10">
        <v>0</v>
      </c>
      <c r="M363" s="139">
        <v>0</v>
      </c>
      <c r="N363" s="139">
        <v>4.3</v>
      </c>
      <c r="O363" s="139">
        <v>8.6999999999999993</v>
      </c>
      <c r="P363" s="139">
        <v>13</v>
      </c>
      <c r="Q363" s="11"/>
    </row>
    <row r="364" spans="1:17" ht="42" customHeight="1" x14ac:dyDescent="0.25">
      <c r="A364" s="140"/>
      <c r="B364" s="140"/>
      <c r="C364" s="140"/>
      <c r="D364" s="10" t="s">
        <v>197</v>
      </c>
      <c r="E364" s="136">
        <f t="shared" ref="E364:E366" si="310">F364+G364+H364+I364</f>
        <v>0</v>
      </c>
      <c r="F364" s="138">
        <f>F368+F372</f>
        <v>0</v>
      </c>
      <c r="G364" s="138">
        <f t="shared" ref="G364:I364" si="311">G368+G372</f>
        <v>0</v>
      </c>
      <c r="H364" s="138">
        <f t="shared" si="311"/>
        <v>0</v>
      </c>
      <c r="I364" s="138">
        <f t="shared" si="311"/>
        <v>0</v>
      </c>
      <c r="J364" s="147"/>
      <c r="K364" s="140"/>
      <c r="L364" s="10"/>
      <c r="M364" s="140"/>
      <c r="N364" s="140"/>
      <c r="O364" s="140"/>
      <c r="P364" s="140"/>
      <c r="Q364" s="11"/>
    </row>
    <row r="365" spans="1:17" ht="30.75" customHeight="1" x14ac:dyDescent="0.25">
      <c r="A365" s="140"/>
      <c r="B365" s="140"/>
      <c r="C365" s="140"/>
      <c r="D365" s="10" t="s">
        <v>238</v>
      </c>
      <c r="E365" s="136">
        <f t="shared" si="310"/>
        <v>55000</v>
      </c>
      <c r="F365" s="138">
        <f>F369+F373+F377</f>
        <v>0</v>
      </c>
      <c r="G365" s="138">
        <f t="shared" ref="G365:H365" si="312">G369+G373+G377</f>
        <v>8500</v>
      </c>
      <c r="H365" s="138">
        <f t="shared" si="312"/>
        <v>17000</v>
      </c>
      <c r="I365" s="138">
        <f>I369+I373+I377</f>
        <v>29500</v>
      </c>
      <c r="J365" s="147"/>
      <c r="K365" s="140"/>
      <c r="L365" s="10"/>
      <c r="M365" s="140"/>
      <c r="N365" s="140"/>
      <c r="O365" s="140"/>
      <c r="P365" s="140"/>
      <c r="Q365" s="11"/>
    </row>
    <row r="366" spans="1:17" ht="30.75" customHeight="1" x14ac:dyDescent="0.25">
      <c r="A366" s="146"/>
      <c r="B366" s="141"/>
      <c r="C366" s="146"/>
      <c r="D366" s="10" t="s">
        <v>61</v>
      </c>
      <c r="E366" s="136">
        <f t="shared" si="310"/>
        <v>10210.599999999999</v>
      </c>
      <c r="F366" s="138">
        <f>F370+F374+F378</f>
        <v>0</v>
      </c>
      <c r="G366" s="138">
        <f t="shared" ref="G366:H366" si="313">G370+G374+G378</f>
        <v>1620.2</v>
      </c>
      <c r="H366" s="138">
        <f t="shared" si="313"/>
        <v>3241.1</v>
      </c>
      <c r="I366" s="138">
        <f>I370+I374+I378</f>
        <v>5349.2999999999993</v>
      </c>
      <c r="J366" s="145"/>
      <c r="K366" s="146"/>
      <c r="L366" s="10"/>
      <c r="M366" s="146"/>
      <c r="N366" s="146"/>
      <c r="O366" s="146"/>
      <c r="P366" s="146"/>
      <c r="Q366" s="11"/>
    </row>
    <row r="367" spans="1:17" ht="15" customHeight="1" x14ac:dyDescent="0.25">
      <c r="A367" s="139" t="s">
        <v>593</v>
      </c>
      <c r="B367" s="139" t="s">
        <v>251</v>
      </c>
      <c r="C367" s="139" t="s">
        <v>354</v>
      </c>
      <c r="D367" s="10" t="s">
        <v>16</v>
      </c>
      <c r="E367" s="138">
        <f t="shared" ref="E367" si="314">E368+E369+E370</f>
        <v>10120.200000000001</v>
      </c>
      <c r="F367" s="138">
        <f>F368+F369+F370</f>
        <v>0</v>
      </c>
      <c r="G367" s="138">
        <f>G368+G369+G370</f>
        <v>10120.200000000001</v>
      </c>
      <c r="H367" s="138">
        <f>H368+H369+H370</f>
        <v>0</v>
      </c>
      <c r="I367" s="138">
        <f>I368+I369+I370</f>
        <v>0</v>
      </c>
      <c r="J367" s="142" t="s">
        <v>594</v>
      </c>
      <c r="K367" s="139" t="s">
        <v>37</v>
      </c>
      <c r="L367" s="10">
        <v>0</v>
      </c>
      <c r="M367" s="139">
        <v>0</v>
      </c>
      <c r="N367" s="139">
        <v>1</v>
      </c>
      <c r="O367" s="139">
        <v>0</v>
      </c>
      <c r="P367" s="139">
        <v>0</v>
      </c>
      <c r="Q367" s="11"/>
    </row>
    <row r="368" spans="1:17" ht="42" customHeight="1" x14ac:dyDescent="0.25">
      <c r="A368" s="140"/>
      <c r="B368" s="140"/>
      <c r="C368" s="140"/>
      <c r="D368" s="10" t="s">
        <v>197</v>
      </c>
      <c r="E368" s="136">
        <f t="shared" ref="E368:E370" si="315">F368+G368+H368+I368</f>
        <v>0</v>
      </c>
      <c r="F368" s="138">
        <f>2848.9-2848.9</f>
        <v>0</v>
      </c>
      <c r="G368" s="138">
        <v>0</v>
      </c>
      <c r="H368" s="138">
        <v>0</v>
      </c>
      <c r="I368" s="138">
        <v>0</v>
      </c>
      <c r="J368" s="147"/>
      <c r="K368" s="140"/>
      <c r="L368" s="10"/>
      <c r="M368" s="140"/>
      <c r="N368" s="140"/>
      <c r="O368" s="140"/>
      <c r="P368" s="140"/>
      <c r="Q368" s="11"/>
    </row>
    <row r="369" spans="1:17" ht="24.75" customHeight="1" x14ac:dyDescent="0.25">
      <c r="A369" s="140"/>
      <c r="B369" s="140"/>
      <c r="C369" s="140"/>
      <c r="D369" s="10" t="s">
        <v>19</v>
      </c>
      <c r="E369" s="136">
        <f t="shared" si="315"/>
        <v>8500</v>
      </c>
      <c r="F369" s="138">
        <f>46551.6-46551.6</f>
        <v>0</v>
      </c>
      <c r="G369" s="138">
        <v>8500</v>
      </c>
      <c r="H369" s="138">
        <v>0</v>
      </c>
      <c r="I369" s="138">
        <v>0</v>
      </c>
      <c r="J369" s="143"/>
      <c r="K369" s="144"/>
      <c r="L369" s="10"/>
      <c r="M369" s="144"/>
      <c r="N369" s="144"/>
      <c r="O369" s="144"/>
      <c r="P369" s="144"/>
      <c r="Q369" s="11"/>
    </row>
    <row r="370" spans="1:17" ht="42" customHeight="1" x14ac:dyDescent="0.25">
      <c r="A370" s="146"/>
      <c r="B370" s="141"/>
      <c r="C370" s="146"/>
      <c r="D370" s="10" t="s">
        <v>13</v>
      </c>
      <c r="E370" s="136">
        <f t="shared" si="315"/>
        <v>1620.2</v>
      </c>
      <c r="F370" s="138">
        <v>0</v>
      </c>
      <c r="G370" s="138">
        <v>1620.2</v>
      </c>
      <c r="H370" s="138">
        <v>0</v>
      </c>
      <c r="I370" s="138">
        <v>0</v>
      </c>
      <c r="J370" s="145"/>
      <c r="K370" s="146"/>
      <c r="L370" s="10"/>
      <c r="M370" s="146"/>
      <c r="N370" s="146"/>
      <c r="O370" s="146"/>
      <c r="P370" s="146"/>
      <c r="Q370" s="11"/>
    </row>
    <row r="371" spans="1:17" ht="15" customHeight="1" x14ac:dyDescent="0.25">
      <c r="A371" s="139" t="s">
        <v>595</v>
      </c>
      <c r="B371" s="139" t="s">
        <v>251</v>
      </c>
      <c r="C371" s="139" t="s">
        <v>354</v>
      </c>
      <c r="D371" s="10" t="s">
        <v>16</v>
      </c>
      <c r="E371" s="138">
        <f t="shared" ref="E371:G371" si="316">E372+E373+E374</f>
        <v>50965.5</v>
      </c>
      <c r="F371" s="138">
        <f t="shared" si="316"/>
        <v>0</v>
      </c>
      <c r="G371" s="138">
        <f t="shared" si="316"/>
        <v>0</v>
      </c>
      <c r="H371" s="138">
        <f>H372+H373+H374</f>
        <v>20241.099999999999</v>
      </c>
      <c r="I371" s="138">
        <f>I372+I373+I374</f>
        <v>30724.400000000001</v>
      </c>
      <c r="J371" s="142" t="s">
        <v>596</v>
      </c>
      <c r="K371" s="139" t="s">
        <v>37</v>
      </c>
      <c r="L371" s="10">
        <v>0</v>
      </c>
      <c r="M371" s="139">
        <v>0</v>
      </c>
      <c r="N371" s="139">
        <v>0</v>
      </c>
      <c r="O371" s="139">
        <v>2</v>
      </c>
      <c r="P371" s="139">
        <v>3</v>
      </c>
      <c r="Q371" s="11"/>
    </row>
    <row r="372" spans="1:17" ht="42" customHeight="1" x14ac:dyDescent="0.25">
      <c r="A372" s="140"/>
      <c r="B372" s="140"/>
      <c r="C372" s="140"/>
      <c r="D372" s="10" t="s">
        <v>197</v>
      </c>
      <c r="E372" s="136">
        <f t="shared" ref="E372:E374" si="317">F372+G372+H372+I372</f>
        <v>0</v>
      </c>
      <c r="F372" s="138">
        <f>2848.9-2848.9</f>
        <v>0</v>
      </c>
      <c r="G372" s="138">
        <v>0</v>
      </c>
      <c r="H372" s="138">
        <v>0</v>
      </c>
      <c r="I372" s="138">
        <v>0</v>
      </c>
      <c r="J372" s="147"/>
      <c r="K372" s="140"/>
      <c r="L372" s="10"/>
      <c r="M372" s="140"/>
      <c r="N372" s="140"/>
      <c r="O372" s="140"/>
      <c r="P372" s="140"/>
      <c r="Q372" s="11"/>
    </row>
    <row r="373" spans="1:17" ht="29.25" customHeight="1" x14ac:dyDescent="0.25">
      <c r="A373" s="140"/>
      <c r="B373" s="140"/>
      <c r="C373" s="140"/>
      <c r="D373" s="10" t="s">
        <v>19</v>
      </c>
      <c r="E373" s="136">
        <f t="shared" si="317"/>
        <v>42500</v>
      </c>
      <c r="F373" s="138">
        <f>46551.6-46551.6</f>
        <v>0</v>
      </c>
      <c r="G373" s="138">
        <v>0</v>
      </c>
      <c r="H373" s="138">
        <v>17000</v>
      </c>
      <c r="I373" s="138">
        <v>25500</v>
      </c>
      <c r="J373" s="143"/>
      <c r="K373" s="144"/>
      <c r="L373" s="10"/>
      <c r="M373" s="144"/>
      <c r="N373" s="144"/>
      <c r="O373" s="144"/>
      <c r="P373" s="144"/>
      <c r="Q373" s="11"/>
    </row>
    <row r="374" spans="1:17" ht="29.25" customHeight="1" x14ac:dyDescent="0.25">
      <c r="A374" s="146"/>
      <c r="B374" s="141"/>
      <c r="C374" s="146"/>
      <c r="D374" s="10" t="s">
        <v>13</v>
      </c>
      <c r="E374" s="136">
        <f t="shared" si="317"/>
        <v>8465.5</v>
      </c>
      <c r="F374" s="138">
        <v>0</v>
      </c>
      <c r="G374" s="138">
        <v>0</v>
      </c>
      <c r="H374" s="138">
        <v>3241.1</v>
      </c>
      <c r="I374" s="138">
        <v>5224.3999999999996</v>
      </c>
      <c r="J374" s="145"/>
      <c r="K374" s="146"/>
      <c r="L374" s="122"/>
      <c r="M374" s="146"/>
      <c r="N374" s="146"/>
      <c r="O374" s="146"/>
      <c r="P374" s="146"/>
      <c r="Q374" s="11"/>
    </row>
    <row r="375" spans="1:17" ht="15" customHeight="1" x14ac:dyDescent="0.25">
      <c r="A375" s="139" t="s">
        <v>597</v>
      </c>
      <c r="B375" s="139" t="s">
        <v>251</v>
      </c>
      <c r="C375" s="139" t="s">
        <v>354</v>
      </c>
      <c r="D375" s="10" t="s">
        <v>16</v>
      </c>
      <c r="E375" s="138">
        <f t="shared" ref="E375:G375" si="318">E376+E377+E378</f>
        <v>4124.8999999999996</v>
      </c>
      <c r="F375" s="138">
        <f t="shared" si="318"/>
        <v>0</v>
      </c>
      <c r="G375" s="138">
        <f t="shared" si="318"/>
        <v>0</v>
      </c>
      <c r="H375" s="138">
        <f>H376+H377+H378</f>
        <v>0</v>
      </c>
      <c r="I375" s="138">
        <f>I376+I377+I378</f>
        <v>4124.8999999999996</v>
      </c>
      <c r="J375" s="142" t="s">
        <v>598</v>
      </c>
      <c r="K375" s="139" t="s">
        <v>37</v>
      </c>
      <c r="L375" s="10">
        <v>0</v>
      </c>
      <c r="M375" s="139">
        <v>0</v>
      </c>
      <c r="N375" s="139">
        <v>0</v>
      </c>
      <c r="O375" s="139">
        <v>0</v>
      </c>
      <c r="P375" s="139">
        <v>1</v>
      </c>
      <c r="Q375" s="11"/>
    </row>
    <row r="376" spans="1:17" ht="42" customHeight="1" x14ac:dyDescent="0.25">
      <c r="A376" s="140"/>
      <c r="B376" s="140"/>
      <c r="C376" s="140"/>
      <c r="D376" s="10" t="s">
        <v>197</v>
      </c>
      <c r="E376" s="136">
        <f t="shared" ref="E376:E378" si="319">F376+G376+H376+I376</f>
        <v>0</v>
      </c>
      <c r="F376" s="138">
        <f>2848.9-2848.9</f>
        <v>0</v>
      </c>
      <c r="G376" s="138">
        <v>0</v>
      </c>
      <c r="H376" s="138">
        <v>0</v>
      </c>
      <c r="I376" s="138">
        <v>0</v>
      </c>
      <c r="J376" s="147"/>
      <c r="K376" s="140"/>
      <c r="L376" s="10"/>
      <c r="M376" s="140"/>
      <c r="N376" s="140"/>
      <c r="O376" s="140"/>
      <c r="P376" s="140"/>
      <c r="Q376" s="11"/>
    </row>
    <row r="377" spans="1:17" ht="29.25" customHeight="1" x14ac:dyDescent="0.25">
      <c r="A377" s="140"/>
      <c r="B377" s="140"/>
      <c r="C377" s="140"/>
      <c r="D377" s="10" t="s">
        <v>19</v>
      </c>
      <c r="E377" s="136">
        <f t="shared" si="319"/>
        <v>4000</v>
      </c>
      <c r="F377" s="138">
        <f>46551.6-46551.6</f>
        <v>0</v>
      </c>
      <c r="G377" s="138">
        <v>0</v>
      </c>
      <c r="H377" s="138">
        <v>0</v>
      </c>
      <c r="I377" s="138">
        <v>4000</v>
      </c>
      <c r="J377" s="143"/>
      <c r="K377" s="144"/>
      <c r="L377" s="10"/>
      <c r="M377" s="144"/>
      <c r="N377" s="144"/>
      <c r="O377" s="144"/>
      <c r="P377" s="144"/>
      <c r="Q377" s="11"/>
    </row>
    <row r="378" spans="1:17" ht="66.75" customHeight="1" x14ac:dyDescent="0.25">
      <c r="A378" s="146"/>
      <c r="B378" s="141"/>
      <c r="C378" s="146"/>
      <c r="D378" s="10" t="s">
        <v>13</v>
      </c>
      <c r="E378" s="136">
        <f t="shared" si="319"/>
        <v>124.9</v>
      </c>
      <c r="F378" s="138">
        <v>0</v>
      </c>
      <c r="G378" s="138">
        <v>0</v>
      </c>
      <c r="H378" s="138">
        <v>0</v>
      </c>
      <c r="I378" s="138">
        <v>124.9</v>
      </c>
      <c r="J378" s="145"/>
      <c r="K378" s="146"/>
      <c r="L378" s="122"/>
      <c r="M378" s="146"/>
      <c r="N378" s="146"/>
      <c r="O378" s="146"/>
      <c r="P378" s="146"/>
      <c r="Q378" s="11"/>
    </row>
    <row r="379" spans="1:17" s="14" customFormat="1" ht="28.5" customHeight="1" x14ac:dyDescent="0.2">
      <c r="A379" s="139" t="s">
        <v>349</v>
      </c>
      <c r="B379" s="139" t="s">
        <v>251</v>
      </c>
      <c r="C379" s="139" t="s">
        <v>352</v>
      </c>
      <c r="D379" s="10" t="s">
        <v>16</v>
      </c>
      <c r="E379" s="136">
        <f t="shared" ref="E379:E381" si="320">F379+G379+H379+I379</f>
        <v>28335.4</v>
      </c>
      <c r="F379" s="136">
        <f>F380+F381</f>
        <v>7525.9</v>
      </c>
      <c r="G379" s="136">
        <f t="shared" ref="G379:I379" si="321">G380+G381</f>
        <v>6974.5</v>
      </c>
      <c r="H379" s="136">
        <f t="shared" si="321"/>
        <v>6917.5</v>
      </c>
      <c r="I379" s="136">
        <f t="shared" si="321"/>
        <v>6917.5</v>
      </c>
      <c r="J379" s="139"/>
      <c r="K379" s="235"/>
      <c r="L379" s="236"/>
      <c r="M379" s="236"/>
      <c r="N379" s="236"/>
      <c r="O379" s="236"/>
      <c r="P379" s="237"/>
      <c r="Q379" s="18"/>
    </row>
    <row r="380" spans="1:17" s="14" customFormat="1" ht="39.75" customHeight="1" x14ac:dyDescent="0.2">
      <c r="A380" s="140"/>
      <c r="B380" s="238"/>
      <c r="C380" s="140"/>
      <c r="D380" s="10" t="s">
        <v>232</v>
      </c>
      <c r="E380" s="136">
        <f t="shared" si="320"/>
        <v>28288.799999999999</v>
      </c>
      <c r="F380" s="136">
        <f>F383</f>
        <v>7479.2999999999993</v>
      </c>
      <c r="G380" s="136">
        <f t="shared" ref="G380:I381" si="322">G383</f>
        <v>6974.5</v>
      </c>
      <c r="H380" s="136">
        <f t="shared" si="322"/>
        <v>6917.5</v>
      </c>
      <c r="I380" s="136">
        <f t="shared" si="322"/>
        <v>6917.5</v>
      </c>
      <c r="J380" s="238"/>
      <c r="K380" s="239"/>
      <c r="L380" s="240"/>
      <c r="M380" s="240"/>
      <c r="N380" s="240"/>
      <c r="O380" s="240"/>
      <c r="P380" s="241"/>
      <c r="Q380" s="18"/>
    </row>
    <row r="381" spans="1:17" s="14" customFormat="1" ht="39.75" customHeight="1" x14ac:dyDescent="0.2">
      <c r="A381" s="141"/>
      <c r="B381" s="242"/>
      <c r="C381" s="141"/>
      <c r="D381" s="10" t="s">
        <v>378</v>
      </c>
      <c r="E381" s="136">
        <f t="shared" si="320"/>
        <v>46.599999999999994</v>
      </c>
      <c r="F381" s="136">
        <f>F384</f>
        <v>46.599999999999994</v>
      </c>
      <c r="G381" s="136">
        <f t="shared" si="322"/>
        <v>0</v>
      </c>
      <c r="H381" s="136">
        <f t="shared" si="322"/>
        <v>0</v>
      </c>
      <c r="I381" s="136">
        <f t="shared" si="322"/>
        <v>0</v>
      </c>
      <c r="J381" s="242"/>
      <c r="K381" s="243"/>
      <c r="L381" s="244"/>
      <c r="M381" s="244"/>
      <c r="N381" s="244"/>
      <c r="O381" s="244"/>
      <c r="P381" s="245"/>
      <c r="Q381" s="18"/>
    </row>
    <row r="382" spans="1:17" x14ac:dyDescent="0.25">
      <c r="A382" s="151" t="s">
        <v>376</v>
      </c>
      <c r="B382" s="139" t="s">
        <v>251</v>
      </c>
      <c r="C382" s="139" t="s">
        <v>351</v>
      </c>
      <c r="D382" s="10" t="s">
        <v>16</v>
      </c>
      <c r="E382" s="136">
        <f t="shared" ref="E382:E384" si="323">F382+G382+H382+I382</f>
        <v>28335.4</v>
      </c>
      <c r="F382" s="136">
        <f>F383+F384</f>
        <v>7525.9</v>
      </c>
      <c r="G382" s="136">
        <f t="shared" ref="G382:I382" si="324">G383+G384</f>
        <v>6974.5</v>
      </c>
      <c r="H382" s="136">
        <f t="shared" si="324"/>
        <v>6917.5</v>
      </c>
      <c r="I382" s="136">
        <f t="shared" si="324"/>
        <v>6917.5</v>
      </c>
      <c r="J382" s="139" t="s">
        <v>158</v>
      </c>
      <c r="K382" s="139" t="s">
        <v>18</v>
      </c>
      <c r="L382" s="10">
        <v>100</v>
      </c>
      <c r="M382" s="139">
        <v>100</v>
      </c>
      <c r="N382" s="139">
        <v>100</v>
      </c>
      <c r="O382" s="139">
        <v>100</v>
      </c>
      <c r="P382" s="139">
        <v>100</v>
      </c>
      <c r="Q382" s="17"/>
    </row>
    <row r="383" spans="1:17" ht="38.25" x14ac:dyDescent="0.25">
      <c r="A383" s="238"/>
      <c r="B383" s="238"/>
      <c r="C383" s="140"/>
      <c r="D383" s="10" t="s">
        <v>197</v>
      </c>
      <c r="E383" s="136">
        <f t="shared" si="323"/>
        <v>28288.799999999999</v>
      </c>
      <c r="F383" s="136">
        <f>F386+F398+F404</f>
        <v>7479.2999999999993</v>
      </c>
      <c r="G383" s="136">
        <f t="shared" ref="G383:I383" si="325">G386+G398+G404</f>
        <v>6974.5</v>
      </c>
      <c r="H383" s="136">
        <f t="shared" si="325"/>
        <v>6917.5</v>
      </c>
      <c r="I383" s="136">
        <f t="shared" si="325"/>
        <v>6917.5</v>
      </c>
      <c r="J383" s="238"/>
      <c r="K383" s="238"/>
      <c r="L383" s="124"/>
      <c r="M383" s="238"/>
      <c r="N383" s="238"/>
      <c r="O383" s="238"/>
      <c r="P383" s="238"/>
      <c r="Q383" s="17"/>
    </row>
    <row r="384" spans="1:17" ht="25.5" x14ac:dyDescent="0.25">
      <c r="A384" s="242"/>
      <c r="B384" s="242"/>
      <c r="C384" s="141"/>
      <c r="D384" s="10" t="s">
        <v>13</v>
      </c>
      <c r="E384" s="136">
        <f t="shared" si="323"/>
        <v>46.599999999999994</v>
      </c>
      <c r="F384" s="136">
        <f>F387+F399+F405</f>
        <v>46.599999999999994</v>
      </c>
      <c r="G384" s="136">
        <f t="shared" ref="G384:I384" si="326">G387+G399+G405</f>
        <v>0</v>
      </c>
      <c r="H384" s="136">
        <f t="shared" si="326"/>
        <v>0</v>
      </c>
      <c r="I384" s="136">
        <f t="shared" si="326"/>
        <v>0</v>
      </c>
      <c r="J384" s="242"/>
      <c r="K384" s="242"/>
      <c r="L384" s="124"/>
      <c r="M384" s="242"/>
      <c r="N384" s="242"/>
      <c r="O384" s="242"/>
      <c r="P384" s="242"/>
      <c r="Q384" s="17"/>
    </row>
    <row r="385" spans="1:17" ht="24.75" customHeight="1" x14ac:dyDescent="0.25">
      <c r="A385" s="139" t="s">
        <v>377</v>
      </c>
      <c r="B385" s="139" t="s">
        <v>251</v>
      </c>
      <c r="C385" s="139" t="s">
        <v>351</v>
      </c>
      <c r="D385" s="10" t="s">
        <v>16</v>
      </c>
      <c r="E385" s="136">
        <f t="shared" ref="E385:E387" si="327">F385+G385+H385+I385</f>
        <v>10540.099999999999</v>
      </c>
      <c r="F385" s="136">
        <f>F386+F387</f>
        <v>2646.2</v>
      </c>
      <c r="G385" s="136">
        <f t="shared" ref="G385:I385" si="328">G386+G387</f>
        <v>2631.2999999999997</v>
      </c>
      <c r="H385" s="136">
        <f t="shared" si="328"/>
        <v>2631.2999999999997</v>
      </c>
      <c r="I385" s="136">
        <f t="shared" si="328"/>
        <v>2631.2999999999997</v>
      </c>
      <c r="J385" s="139" t="s">
        <v>159</v>
      </c>
      <c r="K385" s="148" t="s">
        <v>18</v>
      </c>
      <c r="L385" s="132">
        <v>100</v>
      </c>
      <c r="M385" s="148">
        <v>100</v>
      </c>
      <c r="N385" s="148">
        <v>100</v>
      </c>
      <c r="O385" s="148">
        <v>100</v>
      </c>
      <c r="P385" s="148">
        <v>100</v>
      </c>
      <c r="Q385" s="15"/>
    </row>
    <row r="386" spans="1:17" ht="45" customHeight="1" x14ac:dyDescent="0.25">
      <c r="A386" s="140"/>
      <c r="B386" s="238"/>
      <c r="C386" s="140"/>
      <c r="D386" s="10" t="s">
        <v>197</v>
      </c>
      <c r="E386" s="136">
        <f t="shared" si="327"/>
        <v>10525.199999999999</v>
      </c>
      <c r="F386" s="136">
        <f>F389+F392+F395</f>
        <v>2631.2999999999997</v>
      </c>
      <c r="G386" s="136">
        <f t="shared" ref="G386:I386" si="329">G389+G392+G395</f>
        <v>2631.2999999999997</v>
      </c>
      <c r="H386" s="136">
        <f t="shared" si="329"/>
        <v>2631.2999999999997</v>
      </c>
      <c r="I386" s="136">
        <f t="shared" si="329"/>
        <v>2631.2999999999997</v>
      </c>
      <c r="J386" s="140"/>
      <c r="K386" s="246"/>
      <c r="L386" s="132"/>
      <c r="M386" s="246"/>
      <c r="N386" s="246"/>
      <c r="O386" s="246"/>
      <c r="P386" s="246"/>
      <c r="Q386" s="15"/>
    </row>
    <row r="387" spans="1:17" ht="42" customHeight="1" x14ac:dyDescent="0.25">
      <c r="A387" s="141"/>
      <c r="B387" s="242"/>
      <c r="C387" s="141"/>
      <c r="D387" s="10" t="s">
        <v>13</v>
      </c>
      <c r="E387" s="136">
        <f t="shared" si="327"/>
        <v>14.899999999999999</v>
      </c>
      <c r="F387" s="136">
        <f>F390+F393+F396</f>
        <v>14.899999999999999</v>
      </c>
      <c r="G387" s="136">
        <f t="shared" ref="G387:I387" si="330">G390+G393+G396</f>
        <v>0</v>
      </c>
      <c r="H387" s="136">
        <f t="shared" si="330"/>
        <v>0</v>
      </c>
      <c r="I387" s="136">
        <f t="shared" si="330"/>
        <v>0</v>
      </c>
      <c r="J387" s="141"/>
      <c r="K387" s="247"/>
      <c r="L387" s="132"/>
      <c r="M387" s="247"/>
      <c r="N387" s="247"/>
      <c r="O387" s="247"/>
      <c r="P387" s="247"/>
      <c r="Q387" s="15"/>
    </row>
    <row r="388" spans="1:17" ht="30.75" customHeight="1" x14ac:dyDescent="0.25">
      <c r="A388" s="139" t="s">
        <v>179</v>
      </c>
      <c r="B388" s="139" t="s">
        <v>251</v>
      </c>
      <c r="C388" s="139" t="s">
        <v>351</v>
      </c>
      <c r="D388" s="10" t="s">
        <v>16</v>
      </c>
      <c r="E388" s="136">
        <f t="shared" ref="E388:E390" si="331">F388+G388+H388+I388</f>
        <v>3271.3</v>
      </c>
      <c r="F388" s="136">
        <f>F389+F390</f>
        <v>820.6</v>
      </c>
      <c r="G388" s="136">
        <f t="shared" ref="G388:I388" si="332">G389+G390</f>
        <v>816.9</v>
      </c>
      <c r="H388" s="136">
        <f t="shared" si="332"/>
        <v>816.9</v>
      </c>
      <c r="I388" s="136">
        <f t="shared" si="332"/>
        <v>816.9</v>
      </c>
      <c r="J388" s="139" t="s">
        <v>160</v>
      </c>
      <c r="K388" s="148" t="s">
        <v>33</v>
      </c>
      <c r="L388" s="19">
        <v>3378</v>
      </c>
      <c r="M388" s="148">
        <v>2417</v>
      </c>
      <c r="N388" s="148">
        <v>2657</v>
      </c>
      <c r="O388" s="148">
        <v>2657</v>
      </c>
      <c r="P388" s="148">
        <v>2657</v>
      </c>
      <c r="Q388" s="15"/>
    </row>
    <row r="389" spans="1:17" ht="42" customHeight="1" x14ac:dyDescent="0.25">
      <c r="A389" s="238"/>
      <c r="B389" s="238"/>
      <c r="C389" s="238"/>
      <c r="D389" s="10" t="s">
        <v>197</v>
      </c>
      <c r="E389" s="136">
        <f t="shared" si="331"/>
        <v>3267.6</v>
      </c>
      <c r="F389" s="136">
        <v>816.9</v>
      </c>
      <c r="G389" s="136">
        <v>816.9</v>
      </c>
      <c r="H389" s="136">
        <v>816.9</v>
      </c>
      <c r="I389" s="136">
        <v>816.9</v>
      </c>
      <c r="J389" s="140"/>
      <c r="K389" s="246"/>
      <c r="L389" s="132"/>
      <c r="M389" s="246"/>
      <c r="N389" s="246"/>
      <c r="O389" s="246"/>
      <c r="P389" s="246"/>
      <c r="Q389" s="15"/>
    </row>
    <row r="390" spans="1:17" ht="39" customHeight="1" x14ac:dyDescent="0.25">
      <c r="A390" s="242"/>
      <c r="B390" s="242"/>
      <c r="C390" s="242"/>
      <c r="D390" s="10" t="s">
        <v>13</v>
      </c>
      <c r="E390" s="136">
        <f t="shared" si="331"/>
        <v>3.7</v>
      </c>
      <c r="F390" s="136">
        <v>3.7</v>
      </c>
      <c r="G390" s="136">
        <v>0</v>
      </c>
      <c r="H390" s="136">
        <v>0</v>
      </c>
      <c r="I390" s="136">
        <v>0</v>
      </c>
      <c r="J390" s="141"/>
      <c r="K390" s="247"/>
      <c r="L390" s="132"/>
      <c r="M390" s="247"/>
      <c r="N390" s="247"/>
      <c r="O390" s="247"/>
      <c r="P390" s="247"/>
      <c r="Q390" s="15"/>
    </row>
    <row r="391" spans="1:17" ht="81" customHeight="1" x14ac:dyDescent="0.25">
      <c r="A391" s="139" t="s">
        <v>180</v>
      </c>
      <c r="B391" s="139" t="s">
        <v>251</v>
      </c>
      <c r="C391" s="139" t="s">
        <v>351</v>
      </c>
      <c r="D391" s="10" t="s">
        <v>16</v>
      </c>
      <c r="E391" s="138">
        <v>844835.90000000014</v>
      </c>
      <c r="F391" s="136">
        <f>F392+F393</f>
        <v>1064.8</v>
      </c>
      <c r="G391" s="136">
        <f t="shared" ref="G391:I391" si="333">G392+G393</f>
        <v>1057.3</v>
      </c>
      <c r="H391" s="136">
        <f t="shared" si="333"/>
        <v>1057.3</v>
      </c>
      <c r="I391" s="136">
        <f t="shared" si="333"/>
        <v>1057.3</v>
      </c>
      <c r="J391" s="41" t="s">
        <v>161</v>
      </c>
      <c r="K391" s="132" t="s">
        <v>25</v>
      </c>
      <c r="L391" s="132">
        <v>24</v>
      </c>
      <c r="M391" s="132">
        <v>23</v>
      </c>
      <c r="N391" s="132">
        <v>23</v>
      </c>
      <c r="O391" s="132">
        <v>23</v>
      </c>
      <c r="P391" s="132">
        <v>23</v>
      </c>
      <c r="Q391" s="15"/>
    </row>
    <row r="392" spans="1:17" ht="47.25" customHeight="1" x14ac:dyDescent="0.25">
      <c r="A392" s="140"/>
      <c r="B392" s="140"/>
      <c r="C392" s="140"/>
      <c r="D392" s="10" t="s">
        <v>197</v>
      </c>
      <c r="E392" s="138">
        <v>844835.90000000014</v>
      </c>
      <c r="F392" s="136">
        <f>1057.3</f>
        <v>1057.3</v>
      </c>
      <c r="G392" s="136">
        <v>1057.3</v>
      </c>
      <c r="H392" s="136">
        <v>1057.3</v>
      </c>
      <c r="I392" s="136">
        <v>1057.3</v>
      </c>
      <c r="J392" s="139" t="s">
        <v>162</v>
      </c>
      <c r="K392" s="148" t="s">
        <v>83</v>
      </c>
      <c r="L392" s="132">
        <v>714</v>
      </c>
      <c r="M392" s="148">
        <v>899</v>
      </c>
      <c r="N392" s="148">
        <v>899</v>
      </c>
      <c r="O392" s="148">
        <v>899</v>
      </c>
      <c r="P392" s="148">
        <v>899</v>
      </c>
      <c r="Q392" s="15"/>
    </row>
    <row r="393" spans="1:17" ht="30.2" customHeight="1" x14ac:dyDescent="0.25">
      <c r="A393" s="238"/>
      <c r="B393" s="238"/>
      <c r="C393" s="238"/>
      <c r="D393" s="10" t="s">
        <v>13</v>
      </c>
      <c r="E393" s="138">
        <v>844835.90000000014</v>
      </c>
      <c r="F393" s="136">
        <v>7.5</v>
      </c>
      <c r="G393" s="136">
        <v>0</v>
      </c>
      <c r="H393" s="136">
        <v>0</v>
      </c>
      <c r="I393" s="136">
        <v>0</v>
      </c>
      <c r="J393" s="140"/>
      <c r="K393" s="246"/>
      <c r="L393" s="132"/>
      <c r="M393" s="246"/>
      <c r="N393" s="246"/>
      <c r="O393" s="246"/>
      <c r="P393" s="246"/>
      <c r="Q393" s="15"/>
    </row>
    <row r="394" spans="1:17" x14ac:dyDescent="0.25">
      <c r="A394" s="139" t="s">
        <v>191</v>
      </c>
      <c r="B394" s="139" t="s">
        <v>251</v>
      </c>
      <c r="C394" s="139" t="s">
        <v>351</v>
      </c>
      <c r="D394" s="10" t="s">
        <v>16</v>
      </c>
      <c r="E394" s="136">
        <f t="shared" ref="E394:E412" si="334">F394+G394+H394+I394</f>
        <v>3032.1</v>
      </c>
      <c r="F394" s="136">
        <f>F395+F396</f>
        <v>760.80000000000007</v>
      </c>
      <c r="G394" s="136">
        <f t="shared" ref="G394:I394" si="335">G395+G396</f>
        <v>757.1</v>
      </c>
      <c r="H394" s="136">
        <f t="shared" si="335"/>
        <v>757.1</v>
      </c>
      <c r="I394" s="136">
        <f t="shared" si="335"/>
        <v>757.1</v>
      </c>
      <c r="J394" s="139" t="s">
        <v>163</v>
      </c>
      <c r="K394" s="148" t="s">
        <v>33</v>
      </c>
      <c r="L394" s="19">
        <v>5929</v>
      </c>
      <c r="M394" s="148">
        <v>10411</v>
      </c>
      <c r="N394" s="148">
        <v>10411</v>
      </c>
      <c r="O394" s="148">
        <v>10411</v>
      </c>
      <c r="P394" s="148">
        <v>10411</v>
      </c>
      <c r="Q394" s="15"/>
    </row>
    <row r="395" spans="1:17" ht="49.5" customHeight="1" x14ac:dyDescent="0.25">
      <c r="A395" s="140"/>
      <c r="B395" s="140"/>
      <c r="C395" s="140"/>
      <c r="D395" s="10" t="s">
        <v>197</v>
      </c>
      <c r="E395" s="136">
        <f t="shared" si="334"/>
        <v>3028.4</v>
      </c>
      <c r="F395" s="136">
        <f>757.1</f>
        <v>757.1</v>
      </c>
      <c r="G395" s="136">
        <v>757.1</v>
      </c>
      <c r="H395" s="136">
        <v>757.1</v>
      </c>
      <c r="I395" s="136">
        <v>757.1</v>
      </c>
      <c r="J395" s="140"/>
      <c r="K395" s="149"/>
      <c r="L395" s="19"/>
      <c r="M395" s="149"/>
      <c r="N395" s="149"/>
      <c r="O395" s="149"/>
      <c r="P395" s="149"/>
      <c r="Q395" s="15"/>
    </row>
    <row r="396" spans="1:17" ht="46.5" customHeight="1" x14ac:dyDescent="0.25">
      <c r="A396" s="141"/>
      <c r="B396" s="141"/>
      <c r="C396" s="141"/>
      <c r="D396" s="10" t="s">
        <v>13</v>
      </c>
      <c r="E396" s="136">
        <f t="shared" si="334"/>
        <v>3.7</v>
      </c>
      <c r="F396" s="136">
        <f>3.7</f>
        <v>3.7</v>
      </c>
      <c r="G396" s="136">
        <v>0</v>
      </c>
      <c r="H396" s="136">
        <v>0</v>
      </c>
      <c r="I396" s="136">
        <v>0</v>
      </c>
      <c r="J396" s="141"/>
      <c r="K396" s="150"/>
      <c r="L396" s="19"/>
      <c r="M396" s="150"/>
      <c r="N396" s="150"/>
      <c r="O396" s="150"/>
      <c r="P396" s="150"/>
      <c r="Q396" s="15"/>
    </row>
    <row r="397" spans="1:17" ht="26.45" customHeight="1" x14ac:dyDescent="0.25">
      <c r="A397" s="139" t="s">
        <v>375</v>
      </c>
      <c r="B397" s="139" t="s">
        <v>251</v>
      </c>
      <c r="C397" s="139" t="s">
        <v>351</v>
      </c>
      <c r="D397" s="10" t="s">
        <v>16</v>
      </c>
      <c r="E397" s="136">
        <f t="shared" ref="E397:I402" si="336">E400</f>
        <v>0</v>
      </c>
      <c r="F397" s="136">
        <f>F398+F399</f>
        <v>0</v>
      </c>
      <c r="G397" s="136">
        <f t="shared" ref="G397:I397" si="337">G398+G399</f>
        <v>0</v>
      </c>
      <c r="H397" s="136">
        <f t="shared" si="337"/>
        <v>0</v>
      </c>
      <c r="I397" s="136">
        <f t="shared" si="337"/>
        <v>0</v>
      </c>
      <c r="J397" s="139" t="s">
        <v>164</v>
      </c>
      <c r="K397" s="148" t="s">
        <v>18</v>
      </c>
      <c r="L397" s="19">
        <v>100</v>
      </c>
      <c r="M397" s="148">
        <v>100</v>
      </c>
      <c r="N397" s="148">
        <v>100</v>
      </c>
      <c r="O397" s="148">
        <v>100</v>
      </c>
      <c r="P397" s="148">
        <v>100</v>
      </c>
      <c r="Q397" s="15"/>
    </row>
    <row r="398" spans="1:17" ht="43.5" customHeight="1" x14ac:dyDescent="0.25">
      <c r="A398" s="140"/>
      <c r="B398" s="140"/>
      <c r="C398" s="140"/>
      <c r="D398" s="10" t="s">
        <v>197</v>
      </c>
      <c r="E398" s="136">
        <f t="shared" si="336"/>
        <v>17763.600000000002</v>
      </c>
      <c r="F398" s="136">
        <f t="shared" si="336"/>
        <v>0</v>
      </c>
      <c r="G398" s="136">
        <f t="shared" si="336"/>
        <v>0</v>
      </c>
      <c r="H398" s="136">
        <f t="shared" si="336"/>
        <v>0</v>
      </c>
      <c r="I398" s="136">
        <f t="shared" si="336"/>
        <v>0</v>
      </c>
      <c r="J398" s="140"/>
      <c r="K398" s="149"/>
      <c r="L398" s="19"/>
      <c r="M398" s="149"/>
      <c r="N398" s="149"/>
      <c r="O398" s="149"/>
      <c r="P398" s="149"/>
      <c r="Q398" s="15"/>
    </row>
    <row r="399" spans="1:17" ht="30.75" customHeight="1" x14ac:dyDescent="0.25">
      <c r="A399" s="141"/>
      <c r="B399" s="141"/>
      <c r="C399" s="141"/>
      <c r="D399" s="10" t="s">
        <v>13</v>
      </c>
      <c r="E399" s="136">
        <f t="shared" si="336"/>
        <v>31.7</v>
      </c>
      <c r="F399" s="136">
        <f t="shared" si="336"/>
        <v>0</v>
      </c>
      <c r="G399" s="136">
        <f t="shared" si="336"/>
        <v>0</v>
      </c>
      <c r="H399" s="136">
        <f t="shared" si="336"/>
        <v>0</v>
      </c>
      <c r="I399" s="136">
        <f t="shared" si="336"/>
        <v>0</v>
      </c>
      <c r="J399" s="141"/>
      <c r="K399" s="150"/>
      <c r="L399" s="19"/>
      <c r="M399" s="150"/>
      <c r="N399" s="150"/>
      <c r="O399" s="150"/>
      <c r="P399" s="150"/>
      <c r="Q399" s="15"/>
    </row>
    <row r="400" spans="1:17" ht="21.2" customHeight="1" x14ac:dyDescent="0.25">
      <c r="A400" s="139" t="s">
        <v>165</v>
      </c>
      <c r="B400" s="139" t="s">
        <v>251</v>
      </c>
      <c r="C400" s="139" t="s">
        <v>351</v>
      </c>
      <c r="D400" s="10" t="s">
        <v>16</v>
      </c>
      <c r="E400" s="136">
        <f t="shared" si="334"/>
        <v>0</v>
      </c>
      <c r="F400" s="136">
        <f>F401+F402</f>
        <v>0</v>
      </c>
      <c r="G400" s="136">
        <f t="shared" ref="G400:I400" si="338">G401+G402</f>
        <v>0</v>
      </c>
      <c r="H400" s="136">
        <f t="shared" si="338"/>
        <v>0</v>
      </c>
      <c r="I400" s="136">
        <f t="shared" si="338"/>
        <v>0</v>
      </c>
      <c r="J400" s="139" t="s">
        <v>166</v>
      </c>
      <c r="K400" s="148" t="s">
        <v>25</v>
      </c>
      <c r="L400" s="19">
        <v>24</v>
      </c>
      <c r="M400" s="148">
        <v>24</v>
      </c>
      <c r="N400" s="148">
        <v>24</v>
      </c>
      <c r="O400" s="148">
        <v>24</v>
      </c>
      <c r="P400" s="148">
        <v>24</v>
      </c>
    </row>
    <row r="401" spans="1:17" ht="46.5" customHeight="1" x14ac:dyDescent="0.25">
      <c r="A401" s="140"/>
      <c r="B401" s="140"/>
      <c r="C401" s="140"/>
      <c r="D401" s="10" t="s">
        <v>197</v>
      </c>
      <c r="E401" s="136">
        <f t="shared" si="336"/>
        <v>17763.600000000002</v>
      </c>
      <c r="F401" s="136">
        <v>0</v>
      </c>
      <c r="G401" s="136">
        <v>0</v>
      </c>
      <c r="H401" s="136">
        <v>0</v>
      </c>
      <c r="I401" s="136">
        <v>0</v>
      </c>
      <c r="J401" s="140"/>
      <c r="K401" s="149"/>
      <c r="L401" s="19"/>
      <c r="M401" s="149"/>
      <c r="N401" s="149"/>
      <c r="O401" s="149"/>
      <c r="P401" s="149"/>
    </row>
    <row r="402" spans="1:17" ht="37.5" customHeight="1" x14ac:dyDescent="0.25">
      <c r="A402" s="141"/>
      <c r="B402" s="141"/>
      <c r="C402" s="141"/>
      <c r="D402" s="10" t="s">
        <v>13</v>
      </c>
      <c r="E402" s="136">
        <f t="shared" si="336"/>
        <v>31.7</v>
      </c>
      <c r="F402" s="136">
        <v>0</v>
      </c>
      <c r="G402" s="136">
        <v>0</v>
      </c>
      <c r="H402" s="136">
        <v>0</v>
      </c>
      <c r="I402" s="136">
        <v>0</v>
      </c>
      <c r="J402" s="141"/>
      <c r="K402" s="150"/>
      <c r="L402" s="19"/>
      <c r="M402" s="150"/>
      <c r="N402" s="150"/>
      <c r="O402" s="150"/>
      <c r="P402" s="150"/>
    </row>
    <row r="403" spans="1:17" ht="26.45" customHeight="1" x14ac:dyDescent="0.25">
      <c r="A403" s="139" t="s">
        <v>374</v>
      </c>
      <c r="B403" s="139" t="s">
        <v>251</v>
      </c>
      <c r="C403" s="139" t="s">
        <v>351</v>
      </c>
      <c r="D403" s="10" t="s">
        <v>16</v>
      </c>
      <c r="E403" s="136">
        <f t="shared" ref="E403:I405" si="339">E406</f>
        <v>17795.3</v>
      </c>
      <c r="F403" s="136">
        <f>F404+F405</f>
        <v>4879.7</v>
      </c>
      <c r="G403" s="136">
        <f t="shared" ref="G403:I403" si="340">G404+G405</f>
        <v>4343.2</v>
      </c>
      <c r="H403" s="136">
        <f t="shared" si="340"/>
        <v>4286.2</v>
      </c>
      <c r="I403" s="136">
        <f t="shared" si="340"/>
        <v>4286.2</v>
      </c>
      <c r="J403" s="139" t="s">
        <v>167</v>
      </c>
      <c r="K403" s="148" t="s">
        <v>18</v>
      </c>
      <c r="L403" s="19">
        <v>100</v>
      </c>
      <c r="M403" s="148">
        <v>100</v>
      </c>
      <c r="N403" s="148">
        <v>100</v>
      </c>
      <c r="O403" s="148">
        <v>100</v>
      </c>
      <c r="P403" s="148">
        <v>100</v>
      </c>
    </row>
    <row r="404" spans="1:17" ht="27" customHeight="1" x14ac:dyDescent="0.25">
      <c r="A404" s="140"/>
      <c r="B404" s="140"/>
      <c r="C404" s="140"/>
      <c r="D404" s="10" t="s">
        <v>197</v>
      </c>
      <c r="E404" s="136">
        <f t="shared" si="339"/>
        <v>17763.600000000002</v>
      </c>
      <c r="F404" s="136">
        <f>F407</f>
        <v>4848</v>
      </c>
      <c r="G404" s="136">
        <f t="shared" si="339"/>
        <v>4343.2</v>
      </c>
      <c r="H404" s="136">
        <f t="shared" si="339"/>
        <v>4286.2</v>
      </c>
      <c r="I404" s="136">
        <f t="shared" si="339"/>
        <v>4286.2</v>
      </c>
      <c r="J404" s="140"/>
      <c r="K404" s="149"/>
      <c r="L404" s="19"/>
      <c r="M404" s="149"/>
      <c r="N404" s="149"/>
      <c r="O404" s="149"/>
      <c r="P404" s="149"/>
    </row>
    <row r="405" spans="1:17" ht="52.5" customHeight="1" x14ac:dyDescent="0.25">
      <c r="A405" s="141"/>
      <c r="B405" s="141"/>
      <c r="C405" s="141"/>
      <c r="D405" s="10" t="s">
        <v>13</v>
      </c>
      <c r="E405" s="136">
        <f t="shared" si="339"/>
        <v>31.7</v>
      </c>
      <c r="F405" s="136">
        <f>F408</f>
        <v>31.7</v>
      </c>
      <c r="G405" s="136">
        <f t="shared" si="339"/>
        <v>0</v>
      </c>
      <c r="H405" s="136">
        <f t="shared" si="339"/>
        <v>0</v>
      </c>
      <c r="I405" s="136">
        <f t="shared" si="339"/>
        <v>0</v>
      </c>
      <c r="J405" s="141"/>
      <c r="K405" s="150"/>
      <c r="L405" s="19"/>
      <c r="M405" s="150"/>
      <c r="N405" s="150"/>
      <c r="O405" s="150"/>
      <c r="P405" s="150"/>
    </row>
    <row r="406" spans="1:17" ht="21.2" customHeight="1" x14ac:dyDescent="0.25">
      <c r="A406" s="139" t="s">
        <v>373</v>
      </c>
      <c r="B406" s="139" t="s">
        <v>251</v>
      </c>
      <c r="C406" s="139" t="s">
        <v>351</v>
      </c>
      <c r="D406" s="10" t="s">
        <v>16</v>
      </c>
      <c r="E406" s="136">
        <f t="shared" si="334"/>
        <v>17795.3</v>
      </c>
      <c r="F406" s="19">
        <f>F407+F408</f>
        <v>4879.7</v>
      </c>
      <c r="G406" s="19">
        <f t="shared" ref="G406:I406" si="341">G407+G408</f>
        <v>4343.2</v>
      </c>
      <c r="H406" s="19">
        <f t="shared" si="341"/>
        <v>4286.2</v>
      </c>
      <c r="I406" s="19">
        <f t="shared" si="341"/>
        <v>4286.2</v>
      </c>
      <c r="J406" s="139" t="s">
        <v>168</v>
      </c>
      <c r="K406" s="148" t="s">
        <v>25</v>
      </c>
      <c r="L406" s="19">
        <v>0</v>
      </c>
      <c r="M406" s="148">
        <v>0</v>
      </c>
      <c r="N406" s="148">
        <v>0</v>
      </c>
      <c r="O406" s="148">
        <v>0</v>
      </c>
      <c r="P406" s="148">
        <v>0</v>
      </c>
    </row>
    <row r="407" spans="1:17" ht="56.25" customHeight="1" x14ac:dyDescent="0.25">
      <c r="A407" s="238"/>
      <c r="B407" s="238"/>
      <c r="C407" s="238"/>
      <c r="D407" s="10" t="s">
        <v>197</v>
      </c>
      <c r="E407" s="136">
        <f t="shared" si="334"/>
        <v>17763.600000000002</v>
      </c>
      <c r="F407" s="19">
        <v>4848</v>
      </c>
      <c r="G407" s="19">
        <f>4067.3+218.9+57</f>
        <v>4343.2</v>
      </c>
      <c r="H407" s="19">
        <f t="shared" ref="H407:I407" si="342">4067.3+218.9</f>
        <v>4286.2</v>
      </c>
      <c r="I407" s="19">
        <f t="shared" si="342"/>
        <v>4286.2</v>
      </c>
      <c r="J407" s="238"/>
      <c r="K407" s="246"/>
      <c r="L407" s="129"/>
      <c r="M407" s="246"/>
      <c r="N407" s="246"/>
      <c r="O407" s="246"/>
      <c r="P407" s="246"/>
    </row>
    <row r="408" spans="1:17" ht="28.5" customHeight="1" x14ac:dyDescent="0.25">
      <c r="A408" s="242"/>
      <c r="B408" s="242"/>
      <c r="C408" s="242"/>
      <c r="D408" s="10" t="s">
        <v>13</v>
      </c>
      <c r="E408" s="136">
        <f t="shared" si="334"/>
        <v>31.7</v>
      </c>
      <c r="F408" s="19">
        <v>31.7</v>
      </c>
      <c r="G408" s="19">
        <v>0</v>
      </c>
      <c r="H408" s="19">
        <v>0</v>
      </c>
      <c r="I408" s="19">
        <v>0</v>
      </c>
      <c r="J408" s="242"/>
      <c r="K408" s="247"/>
      <c r="L408" s="129"/>
      <c r="M408" s="247"/>
      <c r="N408" s="247"/>
      <c r="O408" s="247"/>
      <c r="P408" s="247"/>
    </row>
    <row r="409" spans="1:17" s="14" customFormat="1" ht="19.149999999999999" customHeight="1" x14ac:dyDescent="0.2">
      <c r="A409" s="139" t="s">
        <v>350</v>
      </c>
      <c r="B409" s="139" t="s">
        <v>251</v>
      </c>
      <c r="C409" s="148"/>
      <c r="D409" s="19" t="s">
        <v>12</v>
      </c>
      <c r="E409" s="136">
        <f>F409+G409+H409+I409</f>
        <v>4699667.0999999996</v>
      </c>
      <c r="F409" s="136">
        <f t="shared" ref="F409:I409" si="343">F11</f>
        <v>1251909.4999999998</v>
      </c>
      <c r="G409" s="136">
        <f>G11</f>
        <v>1089151.7</v>
      </c>
      <c r="H409" s="136">
        <f t="shared" si="343"/>
        <v>1169315.9999999998</v>
      </c>
      <c r="I409" s="136">
        <f t="shared" si="343"/>
        <v>1189289.9000000001</v>
      </c>
      <c r="J409" s="142"/>
      <c r="K409" s="148"/>
      <c r="L409" s="129"/>
      <c r="M409" s="148"/>
      <c r="N409" s="148"/>
      <c r="O409" s="148"/>
      <c r="P409" s="148"/>
      <c r="Q409" s="21"/>
    </row>
    <row r="410" spans="1:17" ht="45" customHeight="1" x14ac:dyDescent="0.25">
      <c r="A410" s="140"/>
      <c r="B410" s="140"/>
      <c r="C410" s="149"/>
      <c r="D410" s="10" t="s">
        <v>230</v>
      </c>
      <c r="E410" s="136">
        <f>F410+G410+H410+I410</f>
        <v>1234921.1000000001</v>
      </c>
      <c r="F410" s="136">
        <f>F12</f>
        <v>326658</v>
      </c>
      <c r="G410" s="136">
        <f t="shared" ref="G410:I410" si="344">G12</f>
        <v>305174.90000000002</v>
      </c>
      <c r="H410" s="136">
        <f t="shared" si="344"/>
        <v>298502.89999999997</v>
      </c>
      <c r="I410" s="136">
        <f t="shared" si="344"/>
        <v>304585.3</v>
      </c>
      <c r="J410" s="143"/>
      <c r="K410" s="152"/>
      <c r="L410" s="130"/>
      <c r="M410" s="152"/>
      <c r="N410" s="152"/>
      <c r="O410" s="152"/>
      <c r="P410" s="152"/>
    </row>
    <row r="411" spans="1:17" ht="42.75" customHeight="1" x14ac:dyDescent="0.25">
      <c r="A411" s="140"/>
      <c r="B411" s="140"/>
      <c r="C411" s="149"/>
      <c r="D411" s="10" t="s">
        <v>378</v>
      </c>
      <c r="E411" s="136">
        <f t="shared" si="334"/>
        <v>2804868.1</v>
      </c>
      <c r="F411" s="136">
        <f t="shared" ref="F411:I412" si="345">F13</f>
        <v>839802.69999999984</v>
      </c>
      <c r="G411" s="136">
        <f t="shared" si="345"/>
        <v>646331.19999999995</v>
      </c>
      <c r="H411" s="136">
        <f t="shared" si="345"/>
        <v>657148.59999999986</v>
      </c>
      <c r="I411" s="136">
        <f t="shared" si="345"/>
        <v>661585.60000000009</v>
      </c>
      <c r="J411" s="143"/>
      <c r="K411" s="152"/>
      <c r="L411" s="132"/>
      <c r="M411" s="152"/>
      <c r="N411" s="152"/>
      <c r="O411" s="152"/>
      <c r="P411" s="152"/>
    </row>
    <row r="412" spans="1:17" ht="19.149999999999999" customHeight="1" x14ac:dyDescent="0.25">
      <c r="A412" s="127"/>
      <c r="B412" s="127"/>
      <c r="C412" s="134"/>
      <c r="D412" s="10" t="s">
        <v>385</v>
      </c>
      <c r="E412" s="136">
        <f t="shared" si="334"/>
        <v>659877.89999999991</v>
      </c>
      <c r="F412" s="136">
        <f t="shared" si="345"/>
        <v>85448.8</v>
      </c>
      <c r="G412" s="136">
        <f t="shared" si="345"/>
        <v>137645.59999999998</v>
      </c>
      <c r="H412" s="136">
        <f t="shared" si="345"/>
        <v>213664.49999999997</v>
      </c>
      <c r="I412" s="136">
        <f t="shared" si="345"/>
        <v>223119.00000000003</v>
      </c>
      <c r="J412" s="145"/>
      <c r="K412" s="161"/>
      <c r="L412" s="132"/>
      <c r="M412" s="161"/>
      <c r="N412" s="161"/>
      <c r="O412" s="161"/>
      <c r="P412" s="161"/>
    </row>
    <row r="413" spans="1:17" s="30" customFormat="1" ht="25.5" hidden="1" customHeight="1" x14ac:dyDescent="0.2">
      <c r="A413" s="23"/>
      <c r="B413" s="24"/>
      <c r="C413" s="25"/>
      <c r="D413" s="10" t="s">
        <v>15</v>
      </c>
      <c r="E413" s="47" t="e">
        <f>#REF!+#REF!+#REF!+F413</f>
        <v>#REF!</v>
      </c>
      <c r="F413" s="26" t="e">
        <f>#REF!</f>
        <v>#REF!</v>
      </c>
      <c r="G413" s="26" t="e">
        <f>#REF!</f>
        <v>#REF!</v>
      </c>
      <c r="H413" s="27"/>
      <c r="I413" s="27"/>
      <c r="J413" s="27"/>
      <c r="K413" s="28"/>
      <c r="L413" s="28"/>
      <c r="M413" s="29"/>
      <c r="N413" s="29"/>
      <c r="O413" s="29"/>
      <c r="P413" s="29"/>
    </row>
    <row r="414" spans="1:17" x14ac:dyDescent="0.25">
      <c r="D414" s="2" t="s">
        <v>569</v>
      </c>
      <c r="E414" s="53"/>
      <c r="F414" s="53"/>
      <c r="G414" s="53"/>
      <c r="H414" s="53"/>
      <c r="I414" s="53"/>
    </row>
    <row r="415" spans="1:17" ht="51.75" customHeight="1" x14ac:dyDescent="0.25">
      <c r="A415" s="39"/>
      <c r="B415" s="39"/>
      <c r="C415" s="54"/>
      <c r="D415" s="48"/>
      <c r="E415" s="48"/>
      <c r="F415" s="48"/>
      <c r="G415" s="55"/>
      <c r="H415" s="55"/>
      <c r="I415" s="55"/>
      <c r="J415" s="48"/>
      <c r="K415" s="48"/>
      <c r="L415" s="48"/>
      <c r="M415" s="48"/>
      <c r="N415" s="48"/>
      <c r="O415" s="48"/>
      <c r="P415" s="48"/>
    </row>
  </sheetData>
  <mergeCells count="774">
    <mergeCell ref="A355:A358"/>
    <mergeCell ref="B355:B358"/>
    <mergeCell ref="C355:C358"/>
    <mergeCell ref="J355:J358"/>
    <mergeCell ref="K355:K358"/>
    <mergeCell ref="M355:M358"/>
    <mergeCell ref="N355:N358"/>
    <mergeCell ref="O355:O358"/>
    <mergeCell ref="P355:P358"/>
    <mergeCell ref="P227:P230"/>
    <mergeCell ref="A231:A234"/>
    <mergeCell ref="B231:B234"/>
    <mergeCell ref="C231:C234"/>
    <mergeCell ref="J231:J234"/>
    <mergeCell ref="K231:K234"/>
    <mergeCell ref="L231:L233"/>
    <mergeCell ref="M231:M234"/>
    <mergeCell ref="N231:N234"/>
    <mergeCell ref="O231:O234"/>
    <mergeCell ref="P231:P234"/>
    <mergeCell ref="A227:A230"/>
    <mergeCell ref="B227:B230"/>
    <mergeCell ref="C227:C230"/>
    <mergeCell ref="J227:J230"/>
    <mergeCell ref="K227:K230"/>
    <mergeCell ref="L227:L229"/>
    <mergeCell ref="M227:M230"/>
    <mergeCell ref="N227:N230"/>
    <mergeCell ref="O227:O230"/>
    <mergeCell ref="P219:P222"/>
    <mergeCell ref="J223:J226"/>
    <mergeCell ref="K223:K226"/>
    <mergeCell ref="L223:L225"/>
    <mergeCell ref="M223:M226"/>
    <mergeCell ref="N223:N226"/>
    <mergeCell ref="O223:O226"/>
    <mergeCell ref="P223:P226"/>
    <mergeCell ref="J219:J222"/>
    <mergeCell ref="N219:N222"/>
    <mergeCell ref="O219:O222"/>
    <mergeCell ref="B167:B170"/>
    <mergeCell ref="C167:C170"/>
    <mergeCell ref="K167:K170"/>
    <mergeCell ref="M167:M170"/>
    <mergeCell ref="A171:A174"/>
    <mergeCell ref="B171:B174"/>
    <mergeCell ref="C171:C174"/>
    <mergeCell ref="K171:K174"/>
    <mergeCell ref="M171:M174"/>
    <mergeCell ref="A409:A411"/>
    <mergeCell ref="B409:B411"/>
    <mergeCell ref="C409:C411"/>
    <mergeCell ref="A265:A267"/>
    <mergeCell ref="N301:N304"/>
    <mergeCell ref="O301:O304"/>
    <mergeCell ref="K305:K307"/>
    <mergeCell ref="M305:M307"/>
    <mergeCell ref="N305:N307"/>
    <mergeCell ref="J409:J412"/>
    <mergeCell ref="K409:K412"/>
    <mergeCell ref="M409:M412"/>
    <mergeCell ref="N409:N412"/>
    <mergeCell ref="O409:O412"/>
    <mergeCell ref="K308:K310"/>
    <mergeCell ref="M308:M310"/>
    <mergeCell ref="N308:N310"/>
    <mergeCell ref="A268:A270"/>
    <mergeCell ref="C268:C270"/>
    <mergeCell ref="A297:A300"/>
    <mergeCell ref="B297:B300"/>
    <mergeCell ref="C297:C300"/>
    <mergeCell ref="A301:A304"/>
    <mergeCell ref="A290:A292"/>
    <mergeCell ref="A163:A166"/>
    <mergeCell ref="B163:B166"/>
    <mergeCell ref="C163:C166"/>
    <mergeCell ref="J163:J166"/>
    <mergeCell ref="K163:K166"/>
    <mergeCell ref="M163:M166"/>
    <mergeCell ref="N163:N166"/>
    <mergeCell ref="O163:O166"/>
    <mergeCell ref="O308:O310"/>
    <mergeCell ref="O305:O307"/>
    <mergeCell ref="O235:O237"/>
    <mergeCell ref="O238:O240"/>
    <mergeCell ref="O209:O212"/>
    <mergeCell ref="O213:O216"/>
    <mergeCell ref="O201:O204"/>
    <mergeCell ref="O205:O208"/>
    <mergeCell ref="O193:O196"/>
    <mergeCell ref="O197:O200"/>
    <mergeCell ref="O262:O264"/>
    <mergeCell ref="O256:O258"/>
    <mergeCell ref="O259:O261"/>
    <mergeCell ref="O244:O250"/>
    <mergeCell ref="N297:N300"/>
    <mergeCell ref="O297:O300"/>
    <mergeCell ref="O241:O243"/>
    <mergeCell ref="A262:A264"/>
    <mergeCell ref="C262:C264"/>
    <mergeCell ref="J262:J264"/>
    <mergeCell ref="K262:K264"/>
    <mergeCell ref="L262:L264"/>
    <mergeCell ref="M262:M264"/>
    <mergeCell ref="N262:N264"/>
    <mergeCell ref="C244:C246"/>
    <mergeCell ref="A259:A261"/>
    <mergeCell ref="B259:B261"/>
    <mergeCell ref="C259:C261"/>
    <mergeCell ref="J259:J261"/>
    <mergeCell ref="K259:K261"/>
    <mergeCell ref="L259:L261"/>
    <mergeCell ref="M259:M261"/>
    <mergeCell ref="N259:N261"/>
    <mergeCell ref="N241:N243"/>
    <mergeCell ref="A256:A258"/>
    <mergeCell ref="C256:C258"/>
    <mergeCell ref="J256:J258"/>
    <mergeCell ref="K256:K258"/>
    <mergeCell ref="N268:N270"/>
    <mergeCell ref="N290:N292"/>
    <mergeCell ref="J268:J270"/>
    <mergeCell ref="B262:B264"/>
    <mergeCell ref="O268:O270"/>
    <mergeCell ref="K268:K270"/>
    <mergeCell ref="L268:L270"/>
    <mergeCell ref="M268:M270"/>
    <mergeCell ref="N265:N267"/>
    <mergeCell ref="O265:O267"/>
    <mergeCell ref="C290:C292"/>
    <mergeCell ref="J290:J292"/>
    <mergeCell ref="K290:K292"/>
    <mergeCell ref="L290:L292"/>
    <mergeCell ref="M290:M292"/>
    <mergeCell ref="C265:C267"/>
    <mergeCell ref="K265:K267"/>
    <mergeCell ref="O290:O292"/>
    <mergeCell ref="B268:B270"/>
    <mergeCell ref="B290:B292"/>
    <mergeCell ref="L265:L267"/>
    <mergeCell ref="M265:M267"/>
    <mergeCell ref="J265:J267"/>
    <mergeCell ref="B265:B267"/>
    <mergeCell ref="B308:B310"/>
    <mergeCell ref="C308:C310"/>
    <mergeCell ref="J297:J300"/>
    <mergeCell ref="J301:J304"/>
    <mergeCell ref="J305:J307"/>
    <mergeCell ref="A305:A307"/>
    <mergeCell ref="A308:A310"/>
    <mergeCell ref="K297:K300"/>
    <mergeCell ref="M297:M300"/>
    <mergeCell ref="K301:K304"/>
    <mergeCell ref="M301:M304"/>
    <mergeCell ref="J308:J310"/>
    <mergeCell ref="B301:B304"/>
    <mergeCell ref="C301:C304"/>
    <mergeCell ref="B305:B307"/>
    <mergeCell ref="C305:C307"/>
    <mergeCell ref="A238:A240"/>
    <mergeCell ref="C238:C240"/>
    <mergeCell ref="B244:B246"/>
    <mergeCell ref="N256:N258"/>
    <mergeCell ref="A247:A249"/>
    <mergeCell ref="B247:B249"/>
    <mergeCell ref="C247:C249"/>
    <mergeCell ref="K244:K250"/>
    <mergeCell ref="L244:L250"/>
    <mergeCell ref="M244:M250"/>
    <mergeCell ref="N244:N250"/>
    <mergeCell ref="A241:A243"/>
    <mergeCell ref="B238:B240"/>
    <mergeCell ref="L256:L258"/>
    <mergeCell ref="M256:M258"/>
    <mergeCell ref="K241:K243"/>
    <mergeCell ref="A209:A212"/>
    <mergeCell ref="B209:B212"/>
    <mergeCell ref="C209:C212"/>
    <mergeCell ref="J209:J212"/>
    <mergeCell ref="K209:K212"/>
    <mergeCell ref="A235:A237"/>
    <mergeCell ref="B235:B237"/>
    <mergeCell ref="C235:C237"/>
    <mergeCell ref="J235:J237"/>
    <mergeCell ref="K235:K237"/>
    <mergeCell ref="A223:A226"/>
    <mergeCell ref="B223:B226"/>
    <mergeCell ref="C223:C226"/>
    <mergeCell ref="A219:A222"/>
    <mergeCell ref="B219:B222"/>
    <mergeCell ref="C219:C222"/>
    <mergeCell ref="K219:K222"/>
    <mergeCell ref="N209:N212"/>
    <mergeCell ref="N238:N240"/>
    <mergeCell ref="L213:L215"/>
    <mergeCell ref="M213:M216"/>
    <mergeCell ref="N213:N216"/>
    <mergeCell ref="L238:L240"/>
    <mergeCell ref="M238:M240"/>
    <mergeCell ref="L235:L237"/>
    <mergeCell ref="M235:M237"/>
    <mergeCell ref="N235:N237"/>
    <mergeCell ref="L219:L221"/>
    <mergeCell ref="M219:M222"/>
    <mergeCell ref="N201:N204"/>
    <mergeCell ref="A205:A208"/>
    <mergeCell ref="B205:B208"/>
    <mergeCell ref="C205:C208"/>
    <mergeCell ref="J205:J208"/>
    <mergeCell ref="K205:K208"/>
    <mergeCell ref="L205:L207"/>
    <mergeCell ref="M205:M208"/>
    <mergeCell ref="N205:N208"/>
    <mergeCell ref="N197:N200"/>
    <mergeCell ref="A193:A196"/>
    <mergeCell ref="B193:B196"/>
    <mergeCell ref="C193:C196"/>
    <mergeCell ref="J193:J196"/>
    <mergeCell ref="K193:K196"/>
    <mergeCell ref="L193:L195"/>
    <mergeCell ref="M193:M196"/>
    <mergeCell ref="N193:N196"/>
    <mergeCell ref="A197:A200"/>
    <mergeCell ref="B197:B200"/>
    <mergeCell ref="C197:C200"/>
    <mergeCell ref="K197:K200"/>
    <mergeCell ref="L97:L99"/>
    <mergeCell ref="N112:N114"/>
    <mergeCell ref="O112:O114"/>
    <mergeCell ref="A112:A114"/>
    <mergeCell ref="B112:B114"/>
    <mergeCell ref="C112:C114"/>
    <mergeCell ref="J112:J114"/>
    <mergeCell ref="K112:K114"/>
    <mergeCell ref="M112:M114"/>
    <mergeCell ref="O91:O111"/>
    <mergeCell ref="N80:N83"/>
    <mergeCell ref="O80:O83"/>
    <mergeCell ref="L77:L79"/>
    <mergeCell ref="N77:N79"/>
    <mergeCell ref="O77:O79"/>
    <mergeCell ref="A91:A111"/>
    <mergeCell ref="B91:B111"/>
    <mergeCell ref="C91:C111"/>
    <mergeCell ref="J91:J111"/>
    <mergeCell ref="K91:K111"/>
    <mergeCell ref="B77:B79"/>
    <mergeCell ref="C77:C79"/>
    <mergeCell ref="J77:J79"/>
    <mergeCell ref="K77:K79"/>
    <mergeCell ref="M77:M79"/>
    <mergeCell ref="L91:L93"/>
    <mergeCell ref="A80:A83"/>
    <mergeCell ref="B80:B83"/>
    <mergeCell ref="C80:C83"/>
    <mergeCell ref="J80:J83"/>
    <mergeCell ref="K80:K83"/>
    <mergeCell ref="M80:M83"/>
    <mergeCell ref="M91:M111"/>
    <mergeCell ref="N91:N111"/>
    <mergeCell ref="O71:O73"/>
    <mergeCell ref="B74:B76"/>
    <mergeCell ref="C74:C76"/>
    <mergeCell ref="J74:J76"/>
    <mergeCell ref="K74:K76"/>
    <mergeCell ref="L74:L76"/>
    <mergeCell ref="M74:M76"/>
    <mergeCell ref="N74:N76"/>
    <mergeCell ref="O74:O76"/>
    <mergeCell ref="B71:B73"/>
    <mergeCell ref="C71:C73"/>
    <mergeCell ref="J71:J73"/>
    <mergeCell ref="K71:K73"/>
    <mergeCell ref="L71:L73"/>
    <mergeCell ref="M71:M73"/>
    <mergeCell ref="N71:N73"/>
    <mergeCell ref="O64:O67"/>
    <mergeCell ref="A68:A70"/>
    <mergeCell ref="B68:B70"/>
    <mergeCell ref="C68:C70"/>
    <mergeCell ref="J68:J70"/>
    <mergeCell ref="K68:K70"/>
    <mergeCell ref="L68:L70"/>
    <mergeCell ref="M68:M70"/>
    <mergeCell ref="N68:N70"/>
    <mergeCell ref="O68:O70"/>
    <mergeCell ref="A64:A67"/>
    <mergeCell ref="B64:B67"/>
    <mergeCell ref="C64:C67"/>
    <mergeCell ref="J64:J67"/>
    <mergeCell ref="K64:K67"/>
    <mergeCell ref="L64:L66"/>
    <mergeCell ref="M64:M67"/>
    <mergeCell ref="N64:N67"/>
    <mergeCell ref="M37:M39"/>
    <mergeCell ref="N37:N39"/>
    <mergeCell ref="O37:O39"/>
    <mergeCell ref="L34:L36"/>
    <mergeCell ref="M34:M36"/>
    <mergeCell ref="N34:N36"/>
    <mergeCell ref="O56:O57"/>
    <mergeCell ref="A60:A63"/>
    <mergeCell ref="B60:B63"/>
    <mergeCell ref="C60:C63"/>
    <mergeCell ref="K60:K62"/>
    <mergeCell ref="L60:L62"/>
    <mergeCell ref="M60:M62"/>
    <mergeCell ref="N60:N62"/>
    <mergeCell ref="O60:O62"/>
    <mergeCell ref="A56:A57"/>
    <mergeCell ref="B56:B57"/>
    <mergeCell ref="C56:C57"/>
    <mergeCell ref="J56:J57"/>
    <mergeCell ref="E56:E57"/>
    <mergeCell ref="N56:N57"/>
    <mergeCell ref="A37:A39"/>
    <mergeCell ref="B37:B39"/>
    <mergeCell ref="C37:C39"/>
    <mergeCell ref="N28:N30"/>
    <mergeCell ref="O34:O36"/>
    <mergeCell ref="N25:N27"/>
    <mergeCell ref="O25:O27"/>
    <mergeCell ref="J25:J27"/>
    <mergeCell ref="K25:K27"/>
    <mergeCell ref="L25:L27"/>
    <mergeCell ref="M25:M27"/>
    <mergeCell ref="O31:O33"/>
    <mergeCell ref="J32:J33"/>
    <mergeCell ref="O28:O30"/>
    <mergeCell ref="L31:L33"/>
    <mergeCell ref="M31:M33"/>
    <mergeCell ref="N31:N33"/>
    <mergeCell ref="J34:J36"/>
    <mergeCell ref="K34:K36"/>
    <mergeCell ref="J28:J30"/>
    <mergeCell ref="K28:K30"/>
    <mergeCell ref="A77:A79"/>
    <mergeCell ref="J15:J18"/>
    <mergeCell ref="O15:O18"/>
    <mergeCell ref="A19:A20"/>
    <mergeCell ref="B19:B24"/>
    <mergeCell ref="C19:C24"/>
    <mergeCell ref="J19:J20"/>
    <mergeCell ref="K19:K20"/>
    <mergeCell ref="L19:L20"/>
    <mergeCell ref="M19:M20"/>
    <mergeCell ref="N19:N20"/>
    <mergeCell ref="J23:J24"/>
    <mergeCell ref="K23:K24"/>
    <mergeCell ref="M23:M24"/>
    <mergeCell ref="L15:L17"/>
    <mergeCell ref="O19:O20"/>
    <mergeCell ref="D20:D21"/>
    <mergeCell ref="E20:E21"/>
    <mergeCell ref="N15:N18"/>
    <mergeCell ref="N23:N24"/>
    <mergeCell ref="O23:O24"/>
    <mergeCell ref="M56:M57"/>
    <mergeCell ref="K15:K18"/>
    <mergeCell ref="M28:M30"/>
    <mergeCell ref="A25:A27"/>
    <mergeCell ref="B25:B27"/>
    <mergeCell ref="C25:C27"/>
    <mergeCell ref="A31:A33"/>
    <mergeCell ref="B31:B33"/>
    <mergeCell ref="C31:C33"/>
    <mergeCell ref="K31:K33"/>
    <mergeCell ref="L37:L39"/>
    <mergeCell ref="K56:K57"/>
    <mergeCell ref="A46:A48"/>
    <mergeCell ref="B46:B48"/>
    <mergeCell ref="C46:C48"/>
    <mergeCell ref="J46:J48"/>
    <mergeCell ref="L28:L30"/>
    <mergeCell ref="J37:J39"/>
    <mergeCell ref="K37:K39"/>
    <mergeCell ref="B34:B36"/>
    <mergeCell ref="C34:C36"/>
    <mergeCell ref="A28:A30"/>
    <mergeCell ref="B28:B30"/>
    <mergeCell ref="C28:C30"/>
    <mergeCell ref="D56:D57"/>
    <mergeCell ref="F56:F57"/>
    <mergeCell ref="G56:G57"/>
    <mergeCell ref="A15:A18"/>
    <mergeCell ref="B15:B18"/>
    <mergeCell ref="C15:C18"/>
    <mergeCell ref="C11:C14"/>
    <mergeCell ref="J11:J14"/>
    <mergeCell ref="K11:K14"/>
    <mergeCell ref="L11:L13"/>
    <mergeCell ref="M15:M18"/>
    <mergeCell ref="A11:A14"/>
    <mergeCell ref="B11:B14"/>
    <mergeCell ref="J2:O2"/>
    <mergeCell ref="J3:O3"/>
    <mergeCell ref="A9:A10"/>
    <mergeCell ref="B9:B10"/>
    <mergeCell ref="C9:C10"/>
    <mergeCell ref="D9:D10"/>
    <mergeCell ref="M11:M14"/>
    <mergeCell ref="N11:N14"/>
    <mergeCell ref="O11:O14"/>
    <mergeCell ref="J9:P9"/>
    <mergeCell ref="D5:J7"/>
    <mergeCell ref="P11:P14"/>
    <mergeCell ref="E9:I9"/>
    <mergeCell ref="F20:F21"/>
    <mergeCell ref="J244:J250"/>
    <mergeCell ref="D22:D23"/>
    <mergeCell ref="E22:E23"/>
    <mergeCell ref="F22:F23"/>
    <mergeCell ref="G20:G21"/>
    <mergeCell ref="G22:G23"/>
    <mergeCell ref="H20:H21"/>
    <mergeCell ref="H22:H23"/>
    <mergeCell ref="J167:J170"/>
    <mergeCell ref="J171:J174"/>
    <mergeCell ref="J190:J192"/>
    <mergeCell ref="J187:J189"/>
    <mergeCell ref="I20:I21"/>
    <mergeCell ref="I22:I23"/>
    <mergeCell ref="J179:J182"/>
    <mergeCell ref="J197:J200"/>
    <mergeCell ref="J238:J240"/>
    <mergeCell ref="H56:H57"/>
    <mergeCell ref="I56:I57"/>
    <mergeCell ref="J201:J204"/>
    <mergeCell ref="J213:J216"/>
    <mergeCell ref="J241:J243"/>
    <mergeCell ref="P15:P18"/>
    <mergeCell ref="P19:P20"/>
    <mergeCell ref="P23:P24"/>
    <mergeCell ref="P25:P27"/>
    <mergeCell ref="P28:P30"/>
    <mergeCell ref="P31:P33"/>
    <mergeCell ref="P34:P36"/>
    <mergeCell ref="P37:P39"/>
    <mergeCell ref="P56:P57"/>
    <mergeCell ref="P60:P62"/>
    <mergeCell ref="P64:P67"/>
    <mergeCell ref="P68:P70"/>
    <mergeCell ref="P71:P73"/>
    <mergeCell ref="P74:P76"/>
    <mergeCell ref="P77:P79"/>
    <mergeCell ref="P80:P83"/>
    <mergeCell ref="P91:P111"/>
    <mergeCell ref="P112:P114"/>
    <mergeCell ref="P163:P166"/>
    <mergeCell ref="P187:P189"/>
    <mergeCell ref="P190:P192"/>
    <mergeCell ref="P193:P196"/>
    <mergeCell ref="P197:P200"/>
    <mergeCell ref="P201:P204"/>
    <mergeCell ref="P205:P208"/>
    <mergeCell ref="P209:P212"/>
    <mergeCell ref="P213:P216"/>
    <mergeCell ref="P179:P182"/>
    <mergeCell ref="N167:N170"/>
    <mergeCell ref="O167:O170"/>
    <mergeCell ref="P167:P170"/>
    <mergeCell ref="A167:A170"/>
    <mergeCell ref="P235:P237"/>
    <mergeCell ref="P238:P240"/>
    <mergeCell ref="P241:P243"/>
    <mergeCell ref="P244:P250"/>
    <mergeCell ref="P256:P258"/>
    <mergeCell ref="N171:N174"/>
    <mergeCell ref="O171:O174"/>
    <mergeCell ref="P171:P174"/>
    <mergeCell ref="A175:A178"/>
    <mergeCell ref="B175:B178"/>
    <mergeCell ref="C175:C178"/>
    <mergeCell ref="J175:J178"/>
    <mergeCell ref="K175:K178"/>
    <mergeCell ref="M175:M178"/>
    <mergeCell ref="N175:N178"/>
    <mergeCell ref="O175:O178"/>
    <mergeCell ref="P175:P178"/>
    <mergeCell ref="N183:N186"/>
    <mergeCell ref="O183:O186"/>
    <mergeCell ref="P183:P186"/>
    <mergeCell ref="P259:P261"/>
    <mergeCell ref="P262:P264"/>
    <mergeCell ref="P409:P412"/>
    <mergeCell ref="P265:P267"/>
    <mergeCell ref="P268:P270"/>
    <mergeCell ref="P297:P300"/>
    <mergeCell ref="P301:P304"/>
    <mergeCell ref="P305:P307"/>
    <mergeCell ref="P308:P310"/>
    <mergeCell ref="P388:P390"/>
    <mergeCell ref="P394:P396"/>
    <mergeCell ref="P392:P393"/>
    <mergeCell ref="P311:P314"/>
    <mergeCell ref="P315:P318"/>
    <mergeCell ref="P319:P322"/>
    <mergeCell ref="P323:P326"/>
    <mergeCell ref="P290:P292"/>
    <mergeCell ref="A179:A182"/>
    <mergeCell ref="B179:B182"/>
    <mergeCell ref="C179:C182"/>
    <mergeCell ref="K179:K182"/>
    <mergeCell ref="M179:M182"/>
    <mergeCell ref="N187:N189"/>
    <mergeCell ref="O187:O189"/>
    <mergeCell ref="A190:A192"/>
    <mergeCell ref="B190:B192"/>
    <mergeCell ref="C190:C192"/>
    <mergeCell ref="K190:K192"/>
    <mergeCell ref="L190:L192"/>
    <mergeCell ref="A187:A189"/>
    <mergeCell ref="B187:B189"/>
    <mergeCell ref="C187:C189"/>
    <mergeCell ref="K187:K189"/>
    <mergeCell ref="L187:L189"/>
    <mergeCell ref="M190:M192"/>
    <mergeCell ref="N190:N192"/>
    <mergeCell ref="O190:O192"/>
    <mergeCell ref="N179:N182"/>
    <mergeCell ref="O179:O182"/>
    <mergeCell ref="A183:A186"/>
    <mergeCell ref="B183:B186"/>
    <mergeCell ref="C183:C186"/>
    <mergeCell ref="J183:J186"/>
    <mergeCell ref="K183:K186"/>
    <mergeCell ref="M183:M186"/>
    <mergeCell ref="L197:L199"/>
    <mergeCell ref="M197:M200"/>
    <mergeCell ref="L241:L243"/>
    <mergeCell ref="K238:K240"/>
    <mergeCell ref="A201:A204"/>
    <mergeCell ref="B201:B204"/>
    <mergeCell ref="C201:C204"/>
    <mergeCell ref="K201:K204"/>
    <mergeCell ref="L201:L203"/>
    <mergeCell ref="M201:M204"/>
    <mergeCell ref="L209:L211"/>
    <mergeCell ref="M209:M212"/>
    <mergeCell ref="A213:A216"/>
    <mergeCell ref="B213:B216"/>
    <mergeCell ref="C213:C216"/>
    <mergeCell ref="K213:K216"/>
    <mergeCell ref="M187:M189"/>
    <mergeCell ref="M241:M243"/>
    <mergeCell ref="B241:B243"/>
    <mergeCell ref="C241:C243"/>
    <mergeCell ref="J379:J381"/>
    <mergeCell ref="K379:P381"/>
    <mergeCell ref="J382:J384"/>
    <mergeCell ref="K382:K384"/>
    <mergeCell ref="M382:M384"/>
    <mergeCell ref="N382:N384"/>
    <mergeCell ref="O382:O384"/>
    <mergeCell ref="P382:P384"/>
    <mergeCell ref="A385:A387"/>
    <mergeCell ref="B385:B387"/>
    <mergeCell ref="C385:C387"/>
    <mergeCell ref="J385:J387"/>
    <mergeCell ref="K385:K387"/>
    <mergeCell ref="M385:M387"/>
    <mergeCell ref="N385:N387"/>
    <mergeCell ref="O385:O387"/>
    <mergeCell ref="P385:P387"/>
    <mergeCell ref="A379:A381"/>
    <mergeCell ref="B379:B381"/>
    <mergeCell ref="C379:C381"/>
    <mergeCell ref="A382:A384"/>
    <mergeCell ref="B382:B384"/>
    <mergeCell ref="C382:C384"/>
    <mergeCell ref="A388:A390"/>
    <mergeCell ref="B388:B390"/>
    <mergeCell ref="C388:C390"/>
    <mergeCell ref="J388:J390"/>
    <mergeCell ref="K388:K390"/>
    <mergeCell ref="M388:M390"/>
    <mergeCell ref="N388:N390"/>
    <mergeCell ref="O388:O390"/>
    <mergeCell ref="A394:A396"/>
    <mergeCell ref="B394:B396"/>
    <mergeCell ref="C394:C396"/>
    <mergeCell ref="J394:J396"/>
    <mergeCell ref="K394:K396"/>
    <mergeCell ref="M394:M396"/>
    <mergeCell ref="N394:N396"/>
    <mergeCell ref="O394:O396"/>
    <mergeCell ref="A391:A393"/>
    <mergeCell ref="B391:B393"/>
    <mergeCell ref="C391:C393"/>
    <mergeCell ref="J392:J393"/>
    <mergeCell ref="K392:K393"/>
    <mergeCell ref="M392:M393"/>
    <mergeCell ref="N392:N393"/>
    <mergeCell ref="O392:O393"/>
    <mergeCell ref="A397:A399"/>
    <mergeCell ref="B397:B399"/>
    <mergeCell ref="C397:C399"/>
    <mergeCell ref="J397:J399"/>
    <mergeCell ref="K397:K399"/>
    <mergeCell ref="M397:M399"/>
    <mergeCell ref="N397:N399"/>
    <mergeCell ref="O397:O399"/>
    <mergeCell ref="P397:P399"/>
    <mergeCell ref="A400:A402"/>
    <mergeCell ref="B400:B402"/>
    <mergeCell ref="C400:C402"/>
    <mergeCell ref="J400:J402"/>
    <mergeCell ref="K400:K402"/>
    <mergeCell ref="M400:M402"/>
    <mergeCell ref="N400:N402"/>
    <mergeCell ref="O400:O402"/>
    <mergeCell ref="P400:P402"/>
    <mergeCell ref="A403:A405"/>
    <mergeCell ref="B403:B405"/>
    <mergeCell ref="C403:C405"/>
    <mergeCell ref="J403:J405"/>
    <mergeCell ref="K403:K405"/>
    <mergeCell ref="M403:M405"/>
    <mergeCell ref="N403:N405"/>
    <mergeCell ref="O403:O405"/>
    <mergeCell ref="P403:P405"/>
    <mergeCell ref="A406:A408"/>
    <mergeCell ref="B406:B408"/>
    <mergeCell ref="C406:C408"/>
    <mergeCell ref="J406:J408"/>
    <mergeCell ref="K406:K408"/>
    <mergeCell ref="M406:M408"/>
    <mergeCell ref="N406:N408"/>
    <mergeCell ref="O406:O408"/>
    <mergeCell ref="P406:P408"/>
    <mergeCell ref="A327:A330"/>
    <mergeCell ref="B327:B330"/>
    <mergeCell ref="C327:C330"/>
    <mergeCell ref="J327:J330"/>
    <mergeCell ref="K327:K330"/>
    <mergeCell ref="M327:M330"/>
    <mergeCell ref="N327:N330"/>
    <mergeCell ref="O327:O330"/>
    <mergeCell ref="P327:P330"/>
    <mergeCell ref="A331:A334"/>
    <mergeCell ref="B331:B334"/>
    <mergeCell ref="C331:C334"/>
    <mergeCell ref="J331:J334"/>
    <mergeCell ref="K331:K334"/>
    <mergeCell ref="M331:M334"/>
    <mergeCell ref="N331:N334"/>
    <mergeCell ref="O331:O334"/>
    <mergeCell ref="P331:P334"/>
    <mergeCell ref="A335:A338"/>
    <mergeCell ref="B335:B338"/>
    <mergeCell ref="C335:C338"/>
    <mergeCell ref="J335:J338"/>
    <mergeCell ref="K335:K338"/>
    <mergeCell ref="M335:M338"/>
    <mergeCell ref="N335:N338"/>
    <mergeCell ref="O335:O338"/>
    <mergeCell ref="P335:P338"/>
    <mergeCell ref="A339:A342"/>
    <mergeCell ref="B339:B342"/>
    <mergeCell ref="C339:C342"/>
    <mergeCell ref="J339:J342"/>
    <mergeCell ref="K339:K342"/>
    <mergeCell ref="M339:M342"/>
    <mergeCell ref="N339:N342"/>
    <mergeCell ref="O339:O342"/>
    <mergeCell ref="P339:P342"/>
    <mergeCell ref="A343:A346"/>
    <mergeCell ref="B343:B346"/>
    <mergeCell ref="C343:C346"/>
    <mergeCell ref="J343:J346"/>
    <mergeCell ref="K343:K346"/>
    <mergeCell ref="M343:M346"/>
    <mergeCell ref="N343:N346"/>
    <mergeCell ref="O343:O346"/>
    <mergeCell ref="P343:P346"/>
    <mergeCell ref="A347:A350"/>
    <mergeCell ref="B347:B350"/>
    <mergeCell ref="C347:C350"/>
    <mergeCell ref="J347:J350"/>
    <mergeCell ref="K347:K350"/>
    <mergeCell ref="M347:M350"/>
    <mergeCell ref="N347:N350"/>
    <mergeCell ref="O347:O350"/>
    <mergeCell ref="P347:P350"/>
    <mergeCell ref="A351:A354"/>
    <mergeCell ref="B351:B354"/>
    <mergeCell ref="C351:C354"/>
    <mergeCell ref="J351:J354"/>
    <mergeCell ref="K351:K354"/>
    <mergeCell ref="M351:M354"/>
    <mergeCell ref="N351:N354"/>
    <mergeCell ref="O351:O354"/>
    <mergeCell ref="P351:P354"/>
    <mergeCell ref="A359:A362"/>
    <mergeCell ref="B359:B362"/>
    <mergeCell ref="C359:C362"/>
    <mergeCell ref="J359:J362"/>
    <mergeCell ref="K359:K362"/>
    <mergeCell ref="M359:M362"/>
    <mergeCell ref="N359:N362"/>
    <mergeCell ref="O359:O362"/>
    <mergeCell ref="P359:P362"/>
    <mergeCell ref="A363:A366"/>
    <mergeCell ref="B363:B366"/>
    <mergeCell ref="C363:C366"/>
    <mergeCell ref="J363:J366"/>
    <mergeCell ref="K363:K366"/>
    <mergeCell ref="M363:M366"/>
    <mergeCell ref="N363:N366"/>
    <mergeCell ref="O363:O366"/>
    <mergeCell ref="P363:P366"/>
    <mergeCell ref="A367:A370"/>
    <mergeCell ref="B367:B370"/>
    <mergeCell ref="C367:C370"/>
    <mergeCell ref="J367:J370"/>
    <mergeCell ref="K367:K370"/>
    <mergeCell ref="M367:M370"/>
    <mergeCell ref="N367:N370"/>
    <mergeCell ref="O367:O370"/>
    <mergeCell ref="P367:P370"/>
    <mergeCell ref="A371:A374"/>
    <mergeCell ref="B371:B374"/>
    <mergeCell ref="C371:C374"/>
    <mergeCell ref="J371:J374"/>
    <mergeCell ref="K371:K374"/>
    <mergeCell ref="M371:M374"/>
    <mergeCell ref="N371:N374"/>
    <mergeCell ref="O371:O374"/>
    <mergeCell ref="P371:P374"/>
    <mergeCell ref="A375:A378"/>
    <mergeCell ref="B375:B378"/>
    <mergeCell ref="C375:C378"/>
    <mergeCell ref="J375:J378"/>
    <mergeCell ref="K375:K378"/>
    <mergeCell ref="M375:M378"/>
    <mergeCell ref="N375:N378"/>
    <mergeCell ref="O375:O378"/>
    <mergeCell ref="P375:P378"/>
    <mergeCell ref="A311:A314"/>
    <mergeCell ref="B311:B314"/>
    <mergeCell ref="C311:C314"/>
    <mergeCell ref="J311:J314"/>
    <mergeCell ref="K311:K314"/>
    <mergeCell ref="L311:L313"/>
    <mergeCell ref="M311:M314"/>
    <mergeCell ref="N311:N314"/>
    <mergeCell ref="O311:O314"/>
    <mergeCell ref="A315:A318"/>
    <mergeCell ref="B315:B318"/>
    <mergeCell ref="C315:C318"/>
    <mergeCell ref="J315:J318"/>
    <mergeCell ref="K315:K318"/>
    <mergeCell ref="L315:L317"/>
    <mergeCell ref="M315:M318"/>
    <mergeCell ref="N315:N318"/>
    <mergeCell ref="O315:O318"/>
    <mergeCell ref="A319:A322"/>
    <mergeCell ref="B319:B322"/>
    <mergeCell ref="C319:C322"/>
    <mergeCell ref="J319:J322"/>
    <mergeCell ref="K319:K322"/>
    <mergeCell ref="L319:L321"/>
    <mergeCell ref="M319:M322"/>
    <mergeCell ref="N319:N322"/>
    <mergeCell ref="O319:O322"/>
    <mergeCell ref="A323:A326"/>
    <mergeCell ref="B323:B326"/>
    <mergeCell ref="C323:C326"/>
    <mergeCell ref="J323:J326"/>
    <mergeCell ref="K323:K326"/>
    <mergeCell ref="L323:L325"/>
    <mergeCell ref="M323:M326"/>
    <mergeCell ref="N323:N326"/>
    <mergeCell ref="O323:O326"/>
  </mergeCells>
  <pageMargins left="0.11811023622047245" right="0.11811023622047245" top="0.74803149606299213" bottom="0.15748031496062992" header="0.31496062992125984" footer="0.31496062992125984"/>
  <pageSetup paperSize="9" scale="50" orientation="landscape" r:id="rId1"/>
  <rowBreaks count="16" manualBreakCount="16">
    <brk id="24" max="15" man="1"/>
    <brk id="42" max="15" man="1"/>
    <brk id="55" max="15" man="1"/>
    <brk id="73" max="15" man="1"/>
    <brk id="139" max="15" man="1"/>
    <brk id="162" max="15" man="1"/>
    <brk id="182" max="15" man="1"/>
    <brk id="200" max="15" man="1"/>
    <brk id="218" max="15" man="1"/>
    <brk id="234" max="15" man="1"/>
    <brk id="252" max="15" man="1"/>
    <brk id="292" max="15" man="1"/>
    <brk id="307" max="15" man="1"/>
    <brk id="334" max="15" man="1"/>
    <brk id="372" max="15" man="1"/>
    <brk id="391" max="15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="80" zoomScaleNormal="100" zoomScaleSheetLayoutView="80" workbookViewId="0">
      <selection activeCell="K27" sqref="K27"/>
    </sheetView>
  </sheetViews>
  <sheetFormatPr defaultRowHeight="15" x14ac:dyDescent="0.25"/>
  <cols>
    <col min="1" max="1" width="35.5703125" customWidth="1"/>
    <col min="2" max="2" width="12.7109375" customWidth="1"/>
    <col min="3" max="3" width="13.7109375" customWidth="1"/>
    <col min="4" max="4" width="12.85546875" customWidth="1"/>
    <col min="5" max="6" width="13.5703125" customWidth="1"/>
  </cols>
  <sheetData>
    <row r="1" spans="1:6" ht="18.75" x14ac:dyDescent="0.3">
      <c r="A1" s="31" t="s">
        <v>202</v>
      </c>
    </row>
    <row r="2" spans="1:6" ht="18.75" x14ac:dyDescent="0.3">
      <c r="A2" s="31" t="s">
        <v>203</v>
      </c>
    </row>
    <row r="3" spans="1:6" ht="15.75" x14ac:dyDescent="0.25">
      <c r="A3" s="32" t="s">
        <v>204</v>
      </c>
    </row>
    <row r="4" spans="1:6" ht="37.5" customHeight="1" x14ac:dyDescent="0.25">
      <c r="A4" s="164" t="s">
        <v>205</v>
      </c>
      <c r="B4" s="165" t="s">
        <v>7</v>
      </c>
      <c r="C4" s="166"/>
      <c r="D4" s="167"/>
      <c r="E4" s="167"/>
      <c r="F4" s="168"/>
    </row>
    <row r="5" spans="1:6" x14ac:dyDescent="0.25">
      <c r="A5" s="164"/>
      <c r="B5" s="165"/>
      <c r="C5" s="33">
        <v>2024</v>
      </c>
      <c r="D5" s="33">
        <v>2025</v>
      </c>
      <c r="E5" s="33">
        <v>2026</v>
      </c>
      <c r="F5" s="33">
        <v>2027</v>
      </c>
    </row>
    <row r="6" spans="1:6" ht="60" customHeight="1" x14ac:dyDescent="0.25">
      <c r="A6" s="34" t="s">
        <v>206</v>
      </c>
      <c r="B6" s="35"/>
      <c r="C6" s="35"/>
      <c r="D6" s="35"/>
      <c r="E6" s="35"/>
      <c r="F6" s="35"/>
    </row>
    <row r="7" spans="1:6" ht="33.75" customHeight="1" x14ac:dyDescent="0.25">
      <c r="A7" s="34" t="s">
        <v>208</v>
      </c>
      <c r="B7" s="35">
        <f>B8+B9</f>
        <v>1196702.7000000002</v>
      </c>
      <c r="C7" s="35">
        <f t="shared" ref="C7:F7" si="0">C8+C9</f>
        <v>347707.9</v>
      </c>
      <c r="D7" s="35">
        <f t="shared" si="0"/>
        <v>284203.09999999998</v>
      </c>
      <c r="E7" s="35">
        <f t="shared" si="0"/>
        <v>281032.39999999997</v>
      </c>
      <c r="F7" s="35">
        <f t="shared" si="0"/>
        <v>283759.30000000005</v>
      </c>
    </row>
    <row r="8" spans="1:6" ht="33.75" customHeight="1" x14ac:dyDescent="0.25">
      <c r="A8" s="37" t="s">
        <v>207</v>
      </c>
      <c r="B8" s="38">
        <f>+C8+D8+E8+F8</f>
        <v>499506.20000000007</v>
      </c>
      <c r="C8" s="38">
        <f>'Приложение №1'!F26</f>
        <v>123239.4</v>
      </c>
      <c r="D8" s="38">
        <f>'Приложение №1'!G26</f>
        <v>126620.30000000002</v>
      </c>
      <c r="E8" s="38">
        <f>'Приложение №1'!H26</f>
        <v>123526.19999999998</v>
      </c>
      <c r="F8" s="38">
        <f>'Приложение №1'!I26</f>
        <v>126120.30000000002</v>
      </c>
    </row>
    <row r="9" spans="1:6" ht="21.75" customHeight="1" x14ac:dyDescent="0.25">
      <c r="A9" s="37" t="s">
        <v>209</v>
      </c>
      <c r="B9" s="38">
        <f>+C9+D9+E9+F9</f>
        <v>697196.5</v>
      </c>
      <c r="C9" s="38">
        <f>'Приложение №1'!F27</f>
        <v>224468.5</v>
      </c>
      <c r="D9" s="38">
        <f>'Приложение №1'!G27</f>
        <v>157582.79999999999</v>
      </c>
      <c r="E9" s="38">
        <f>'Приложение №1'!H27</f>
        <v>157506.19999999998</v>
      </c>
      <c r="F9" s="38">
        <f>'Приложение №1'!I27</f>
        <v>157639</v>
      </c>
    </row>
    <row r="10" spans="1:6" ht="36" customHeight="1" x14ac:dyDescent="0.25">
      <c r="A10" s="34" t="s">
        <v>210</v>
      </c>
      <c r="B10" s="35">
        <f>B11+B12+B13</f>
        <v>2835589.5</v>
      </c>
      <c r="C10" s="35">
        <f t="shared" ref="C10:F10" si="1">C11+C12+C13</f>
        <v>859941.39999999991</v>
      </c>
      <c r="D10" s="35">
        <f t="shared" si="1"/>
        <v>658468.19999999995</v>
      </c>
      <c r="E10" s="35">
        <f t="shared" si="1"/>
        <v>656532.6</v>
      </c>
      <c r="F10" s="35">
        <f t="shared" si="1"/>
        <v>660647.29999999993</v>
      </c>
    </row>
    <row r="11" spans="1:6" ht="37.5" customHeight="1" x14ac:dyDescent="0.25">
      <c r="A11" s="37" t="s">
        <v>211</v>
      </c>
      <c r="B11" s="38">
        <f>+C11+D11+E11+F11</f>
        <v>617294.69999999995</v>
      </c>
      <c r="C11" s="38">
        <f>'Приложение №1'!F61</f>
        <v>174547.50000000003</v>
      </c>
      <c r="D11" s="38">
        <f>'Приложение №1'!G61</f>
        <v>149345.79999999999</v>
      </c>
      <c r="E11" s="38">
        <f>'Приложение №1'!H61</f>
        <v>144948.99999999997</v>
      </c>
      <c r="F11" s="38">
        <f>'Приложение №1'!I61</f>
        <v>148452.39999999997</v>
      </c>
    </row>
    <row r="12" spans="1:6" ht="27" customHeight="1" x14ac:dyDescent="0.25">
      <c r="A12" s="37" t="s">
        <v>209</v>
      </c>
      <c r="B12" s="38">
        <f t="shared" ref="B12:B13" si="2">+C12+D12+E12+F12</f>
        <v>2028612</v>
      </c>
      <c r="C12" s="38">
        <f>'Приложение №1'!F62</f>
        <v>601712.29999999993</v>
      </c>
      <c r="D12" s="38">
        <f>'Приложение №1'!G62</f>
        <v>469156.2</v>
      </c>
      <c r="E12" s="38">
        <f>'Приложение №1'!H62</f>
        <v>477697.19999999995</v>
      </c>
      <c r="F12" s="38">
        <f>'Приложение №1'!I62</f>
        <v>480046.3</v>
      </c>
    </row>
    <row r="13" spans="1:6" ht="21.75" customHeight="1" x14ac:dyDescent="0.25">
      <c r="A13" s="37" t="s">
        <v>19</v>
      </c>
      <c r="B13" s="38">
        <f t="shared" si="2"/>
        <v>189682.80000000002</v>
      </c>
      <c r="C13" s="38">
        <f>'Приложение №1'!F63</f>
        <v>83681.600000000006</v>
      </c>
      <c r="D13" s="38">
        <f>'Приложение №1'!G63</f>
        <v>39966.199999999997</v>
      </c>
      <c r="E13" s="38">
        <f>'Приложение №1'!H63</f>
        <v>33886.400000000001</v>
      </c>
      <c r="F13" s="38">
        <f>'Приложение №1'!I63</f>
        <v>32148.6</v>
      </c>
    </row>
    <row r="14" spans="1:6" ht="40.700000000000003" customHeight="1" x14ac:dyDescent="0.25">
      <c r="A14" s="169" t="s">
        <v>212</v>
      </c>
      <c r="B14" s="170">
        <f>B16+B17</f>
        <v>80409.399999999994</v>
      </c>
      <c r="C14" s="170">
        <f>C16+C17</f>
        <v>19525.900000000001</v>
      </c>
      <c r="D14" s="170">
        <f>D16+D17</f>
        <v>20294.5</v>
      </c>
      <c r="E14" s="171">
        <f>E16+E17</f>
        <v>20294.5</v>
      </c>
      <c r="F14" s="171">
        <f>F16+F17</f>
        <v>20294.5</v>
      </c>
    </row>
    <row r="15" spans="1:6" ht="15" hidden="1" customHeight="1" x14ac:dyDescent="0.25">
      <c r="A15" s="169"/>
      <c r="B15" s="170"/>
      <c r="C15" s="170"/>
      <c r="D15" s="170"/>
      <c r="E15" s="172"/>
      <c r="F15" s="172"/>
    </row>
    <row r="16" spans="1:6" ht="31.5" x14ac:dyDescent="0.25">
      <c r="A16" s="37" t="s">
        <v>211</v>
      </c>
      <c r="B16" s="38">
        <f>+C16+D16+E16+F16</f>
        <v>80091.5</v>
      </c>
      <c r="C16" s="38">
        <f>'Приложение №1'!F236</f>
        <v>19208</v>
      </c>
      <c r="D16" s="38">
        <f>'Приложение №1'!G236</f>
        <v>20294.5</v>
      </c>
      <c r="E16" s="38">
        <f>'Приложение №1'!H236</f>
        <v>20294.5</v>
      </c>
      <c r="F16" s="38">
        <f>'Приложение №1'!I236</f>
        <v>20294.5</v>
      </c>
    </row>
    <row r="17" spans="1:6" ht="15.75" x14ac:dyDescent="0.25">
      <c r="A17" s="37" t="s">
        <v>209</v>
      </c>
      <c r="B17" s="38">
        <f>+C17+D17+E17+F17</f>
        <v>317.89999999999998</v>
      </c>
      <c r="C17" s="38">
        <f>'Приложение №1'!F237</f>
        <v>317.89999999999998</v>
      </c>
      <c r="D17" s="38">
        <f>'Приложение №1'!G237</f>
        <v>0</v>
      </c>
      <c r="E17" s="38">
        <f>'Приложение №1'!H237</f>
        <v>0</v>
      </c>
      <c r="F17" s="38">
        <f>'Приложение №1'!I237</f>
        <v>0</v>
      </c>
    </row>
    <row r="18" spans="1:6" ht="126" x14ac:dyDescent="0.25">
      <c r="A18" s="34" t="s">
        <v>213</v>
      </c>
      <c r="B18" s="35">
        <f>B19+B20</f>
        <v>32511.800000000003</v>
      </c>
      <c r="C18" s="35">
        <f t="shared" ref="C18:F18" si="3">C19+C20</f>
        <v>15386.5</v>
      </c>
      <c r="D18" s="35">
        <f t="shared" si="3"/>
        <v>13979.5</v>
      </c>
      <c r="E18" s="35">
        <f t="shared" si="3"/>
        <v>1572.9</v>
      </c>
      <c r="F18" s="35">
        <f t="shared" si="3"/>
        <v>1572.9</v>
      </c>
    </row>
    <row r="19" spans="1:6" ht="31.5" x14ac:dyDescent="0.25">
      <c r="A19" s="37" t="s">
        <v>211</v>
      </c>
      <c r="B19" s="38">
        <f t="shared" ref="B19:B29" si="4">+C19+D19+E19+F19</f>
        <v>6902.5</v>
      </c>
      <c r="C19" s="38">
        <f>'Приложение №1'!F257</f>
        <v>2183.8000000000002</v>
      </c>
      <c r="D19" s="38">
        <f>'Приложение №1'!G257</f>
        <v>1572.9</v>
      </c>
      <c r="E19" s="38">
        <f>'Приложение №1'!H257</f>
        <v>1572.9</v>
      </c>
      <c r="F19" s="38">
        <f>'Приложение №1'!I257</f>
        <v>1572.9</v>
      </c>
    </row>
    <row r="20" spans="1:6" ht="15.75" x14ac:dyDescent="0.25">
      <c r="A20" s="37" t="s">
        <v>209</v>
      </c>
      <c r="B20" s="38">
        <f t="shared" si="4"/>
        <v>25609.300000000003</v>
      </c>
      <c r="C20" s="38">
        <f>'Приложение №1'!F261</f>
        <v>13202.7</v>
      </c>
      <c r="D20" s="38">
        <f>'Приложение №1'!G261</f>
        <v>12406.6</v>
      </c>
      <c r="E20" s="38">
        <f>'Приложение №1'!H261</f>
        <v>0</v>
      </c>
      <c r="F20" s="38">
        <f>'Приложение №1'!I261</f>
        <v>0</v>
      </c>
    </row>
    <row r="21" spans="1:6" ht="118.5" customHeight="1" x14ac:dyDescent="0.25">
      <c r="A21" s="37" t="s">
        <v>214</v>
      </c>
      <c r="B21" s="35">
        <f t="shared" si="4"/>
        <v>0</v>
      </c>
      <c r="C21" s="35">
        <f t="shared" ref="C21:F21" si="5">C22</f>
        <v>0</v>
      </c>
      <c r="D21" s="35">
        <f t="shared" si="5"/>
        <v>0</v>
      </c>
      <c r="E21" s="35">
        <f t="shared" si="5"/>
        <v>0</v>
      </c>
      <c r="F21" s="35">
        <f t="shared" si="5"/>
        <v>0</v>
      </c>
    </row>
    <row r="22" spans="1:6" ht="31.5" x14ac:dyDescent="0.25">
      <c r="A22" s="37" t="s">
        <v>211</v>
      </c>
      <c r="B22" s="38">
        <f t="shared" si="4"/>
        <v>0</v>
      </c>
      <c r="C22" s="38">
        <v>0</v>
      </c>
      <c r="D22" s="38">
        <f>'Приложение №1'!F293</f>
        <v>0</v>
      </c>
      <c r="E22" s="38">
        <f>'Приложение №1'!G293</f>
        <v>0</v>
      </c>
      <c r="F22" s="38">
        <f>'Приложение №1'!H293</f>
        <v>0</v>
      </c>
    </row>
    <row r="23" spans="1:6" ht="56.25" customHeight="1" x14ac:dyDescent="0.25">
      <c r="A23" s="37" t="s">
        <v>599</v>
      </c>
      <c r="B23" s="35">
        <f t="shared" si="4"/>
        <v>526118.30000000005</v>
      </c>
      <c r="C23" s="35">
        <f>C25+C26+C24</f>
        <v>1821.9</v>
      </c>
      <c r="D23" s="121">
        <f t="shared" ref="D23:F23" si="6">D25+D26+D24</f>
        <v>105231.9</v>
      </c>
      <c r="E23" s="121">
        <f t="shared" si="6"/>
        <v>202966.09999999998</v>
      </c>
      <c r="F23" s="121">
        <f t="shared" si="6"/>
        <v>216098.40000000002</v>
      </c>
    </row>
    <row r="24" spans="1:6" ht="36" customHeight="1" x14ac:dyDescent="0.25">
      <c r="A24" s="37" t="s">
        <v>211</v>
      </c>
      <c r="B24" s="38">
        <f t="shared" si="4"/>
        <v>2837.4000000000005</v>
      </c>
      <c r="C24" s="121">
        <f>'Приложение №1'!F298</f>
        <v>0</v>
      </c>
      <c r="D24" s="121">
        <f>'Приложение №1'!G298</f>
        <v>366.9</v>
      </c>
      <c r="E24" s="121">
        <f>'Приложение №1'!H298</f>
        <v>1242.8000000000002</v>
      </c>
      <c r="F24" s="121">
        <f>'Приложение №1'!I298</f>
        <v>1227.7</v>
      </c>
    </row>
    <row r="25" spans="1:6" ht="15.75" x14ac:dyDescent="0.25">
      <c r="A25" s="37" t="s">
        <v>209</v>
      </c>
      <c r="B25" s="38">
        <f t="shared" si="4"/>
        <v>53085.799999999988</v>
      </c>
      <c r="C25" s="38">
        <f>'Приложение №1'!F299</f>
        <v>54.7</v>
      </c>
      <c r="D25" s="38">
        <f>'Приложение №1'!G299</f>
        <v>7185.5999999999995</v>
      </c>
      <c r="E25" s="38">
        <f>'Приложение №1'!H299</f>
        <v>21945.199999999997</v>
      </c>
      <c r="F25" s="38">
        <f>'Приложение №1'!I299</f>
        <v>23900.299999999996</v>
      </c>
    </row>
    <row r="26" spans="1:6" ht="15.75" x14ac:dyDescent="0.25">
      <c r="A26" s="37" t="s">
        <v>19</v>
      </c>
      <c r="B26" s="38">
        <f t="shared" si="4"/>
        <v>470195.1</v>
      </c>
      <c r="C26" s="38">
        <f>'Приложение №1'!F300</f>
        <v>1767.2</v>
      </c>
      <c r="D26" s="38">
        <f>'Приложение №1'!G300</f>
        <v>97679.4</v>
      </c>
      <c r="E26" s="38">
        <f>'Приложение №1'!H300</f>
        <v>179778.09999999998</v>
      </c>
      <c r="F26" s="38">
        <f>'Приложение №1'!I300</f>
        <v>190970.40000000002</v>
      </c>
    </row>
    <row r="27" spans="1:6" ht="47.25" x14ac:dyDescent="0.25">
      <c r="A27" s="37" t="s">
        <v>235</v>
      </c>
      <c r="B27" s="35">
        <f t="shared" si="4"/>
        <v>28335.4</v>
      </c>
      <c r="C27" s="35">
        <f>C28+C29</f>
        <v>7525.9</v>
      </c>
      <c r="D27" s="57">
        <f t="shared" ref="D27:F27" si="7">D28+D29</f>
        <v>6974.5</v>
      </c>
      <c r="E27" s="57">
        <f t="shared" si="7"/>
        <v>6917.5</v>
      </c>
      <c r="F27" s="57">
        <f t="shared" si="7"/>
        <v>6917.5</v>
      </c>
    </row>
    <row r="28" spans="1:6" ht="31.5" x14ac:dyDescent="0.25">
      <c r="A28" s="37" t="s">
        <v>211</v>
      </c>
      <c r="B28" s="38">
        <f t="shared" si="4"/>
        <v>28288.799999999999</v>
      </c>
      <c r="C28" s="38">
        <f>'Приложение №1'!F380</f>
        <v>7479.2999999999993</v>
      </c>
      <c r="D28" s="38">
        <f>'Приложение №1'!G379</f>
        <v>6974.5</v>
      </c>
      <c r="E28" s="38">
        <f>'Приложение №1'!H379</f>
        <v>6917.5</v>
      </c>
      <c r="F28" s="38">
        <f>'Приложение №1'!I379</f>
        <v>6917.5</v>
      </c>
    </row>
    <row r="29" spans="1:6" ht="15.75" x14ac:dyDescent="0.25">
      <c r="A29" s="37" t="s">
        <v>209</v>
      </c>
      <c r="B29" s="38">
        <f t="shared" si="4"/>
        <v>46.599999999999994</v>
      </c>
      <c r="C29" s="38">
        <f>'Приложение №1'!F381</f>
        <v>46.599999999999994</v>
      </c>
      <c r="D29" s="38">
        <f>'Приложение №1'!G381</f>
        <v>0</v>
      </c>
      <c r="E29" s="38">
        <f>'Приложение №1'!H381</f>
        <v>0</v>
      </c>
      <c r="F29" s="38">
        <f>'Приложение №1'!I381</f>
        <v>0</v>
      </c>
    </row>
    <row r="30" spans="1:6" ht="15.75" x14ac:dyDescent="0.25">
      <c r="A30" s="37" t="s">
        <v>16</v>
      </c>
      <c r="B30" s="35">
        <f>B31+B32+B33</f>
        <v>4699667.0999999996</v>
      </c>
      <c r="C30" s="35">
        <f t="shared" ref="C30:F30" si="8">C31+C32+C33</f>
        <v>1251909.4999999998</v>
      </c>
      <c r="D30" s="35">
        <f t="shared" si="8"/>
        <v>1089151.7</v>
      </c>
      <c r="E30" s="35">
        <f t="shared" si="8"/>
        <v>1169315.9999999998</v>
      </c>
      <c r="F30" s="35">
        <f t="shared" si="8"/>
        <v>1189289.9000000001</v>
      </c>
    </row>
    <row r="31" spans="1:6" ht="31.5" x14ac:dyDescent="0.25">
      <c r="A31" s="37" t="s">
        <v>207</v>
      </c>
      <c r="B31" s="38">
        <f>+C31+D31+E31+F31</f>
        <v>1234921.1000000001</v>
      </c>
      <c r="C31" s="38">
        <f>C8+C11+C16+C19+C28+C24</f>
        <v>326658</v>
      </c>
      <c r="D31" s="38">
        <f t="shared" ref="D31:F31" si="9">D8+D11+D16+D19+D28+D24</f>
        <v>305174.90000000002</v>
      </c>
      <c r="E31" s="38">
        <f t="shared" si="9"/>
        <v>298502.89999999997</v>
      </c>
      <c r="F31" s="38">
        <f t="shared" si="9"/>
        <v>304585.3</v>
      </c>
    </row>
    <row r="32" spans="1:6" ht="15.75" x14ac:dyDescent="0.25">
      <c r="A32" s="37" t="s">
        <v>209</v>
      </c>
      <c r="B32" s="38">
        <f t="shared" ref="B32:B33" si="10">+C32+D32+E32+F32</f>
        <v>2804868.1</v>
      </c>
      <c r="C32" s="38">
        <f>C9+C12+C17+C20+C25+C29</f>
        <v>839802.69999999984</v>
      </c>
      <c r="D32" s="38">
        <f t="shared" ref="D32:F32" si="11">D9+D12+D17+D20+D25+D29</f>
        <v>646331.19999999995</v>
      </c>
      <c r="E32" s="38">
        <f t="shared" si="11"/>
        <v>657148.59999999986</v>
      </c>
      <c r="F32" s="38">
        <f t="shared" si="11"/>
        <v>661585.60000000009</v>
      </c>
    </row>
    <row r="33" spans="1:6" ht="15.75" x14ac:dyDescent="0.25">
      <c r="A33" s="37" t="s">
        <v>215</v>
      </c>
      <c r="B33" s="38">
        <f t="shared" si="10"/>
        <v>659877.89999999991</v>
      </c>
      <c r="C33" s="38">
        <f>C13+C26</f>
        <v>85448.8</v>
      </c>
      <c r="D33" s="38">
        <f t="shared" ref="D33:F33" si="12">D13+D26</f>
        <v>137645.59999999998</v>
      </c>
      <c r="E33" s="38">
        <f t="shared" si="12"/>
        <v>213664.49999999997</v>
      </c>
      <c r="F33" s="38">
        <f t="shared" si="12"/>
        <v>223119.00000000003</v>
      </c>
    </row>
    <row r="34" spans="1:6" ht="15.75" x14ac:dyDescent="0.25">
      <c r="B34" s="56"/>
      <c r="C34" s="56"/>
      <c r="D34" s="56"/>
      <c r="E34" s="56"/>
      <c r="F34" s="56"/>
    </row>
    <row r="35" spans="1:6" ht="15.75" x14ac:dyDescent="0.25">
      <c r="B35" s="56"/>
      <c r="C35" s="56"/>
      <c r="D35" s="56"/>
      <c r="E35" s="56"/>
      <c r="F35" s="56"/>
    </row>
    <row r="36" spans="1:6" ht="15.75" x14ac:dyDescent="0.25">
      <c r="B36" s="56"/>
      <c r="C36" s="56"/>
      <c r="D36" s="56"/>
      <c r="E36" s="56"/>
      <c r="F36" s="56"/>
    </row>
    <row r="37" spans="1:6" ht="15.75" x14ac:dyDescent="0.25">
      <c r="B37" s="56"/>
      <c r="C37" s="56"/>
      <c r="D37" s="56"/>
      <c r="E37" s="56"/>
      <c r="F37" s="56"/>
    </row>
    <row r="38" spans="1:6" x14ac:dyDescent="0.25">
      <c r="B38" s="36"/>
      <c r="C38" s="36"/>
      <c r="D38" s="36"/>
      <c r="E38" s="36"/>
      <c r="F38" s="36"/>
    </row>
    <row r="41" spans="1:6" x14ac:dyDescent="0.25">
      <c r="B41" s="36"/>
      <c r="C41" s="36"/>
      <c r="D41" s="36"/>
      <c r="E41" s="36"/>
      <c r="F41" s="36"/>
    </row>
    <row r="43" spans="1:6" x14ac:dyDescent="0.25">
      <c r="B43" s="36"/>
      <c r="C43" s="36"/>
      <c r="D43" s="36"/>
      <c r="E43" s="36"/>
      <c r="F43" s="36"/>
    </row>
    <row r="45" spans="1:6" x14ac:dyDescent="0.25">
      <c r="B45" s="36"/>
      <c r="C45" s="36"/>
      <c r="D45" s="36"/>
      <c r="E45" s="36"/>
      <c r="F45" s="36"/>
    </row>
  </sheetData>
  <mergeCells count="9">
    <mergeCell ref="A4:A5"/>
    <mergeCell ref="B4:B5"/>
    <mergeCell ref="C4:F4"/>
    <mergeCell ref="A14:A15"/>
    <mergeCell ref="B14:B15"/>
    <mergeCell ref="C14:C15"/>
    <mergeCell ref="D14:D15"/>
    <mergeCell ref="E14:E15"/>
    <mergeCell ref="F14:F15"/>
  </mergeCells>
  <pageMargins left="0.70866141732283472" right="0" top="0.74803149606299213" bottom="0" header="0.31496062992125984" footer="0.31496062992125984"/>
  <pageSetup paperSize="9" scale="83" orientation="portrait" r:id="rId1"/>
  <rowBreaks count="2" manualBreakCount="2">
    <brk id="22" max="5" man="1"/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56"/>
  <sheetViews>
    <sheetView workbookViewId="0">
      <selection activeCell="B40" sqref="B40"/>
    </sheetView>
  </sheetViews>
  <sheetFormatPr defaultRowHeight="15" x14ac:dyDescent="0.25"/>
  <cols>
    <col min="2" max="2" width="14.85546875" customWidth="1"/>
    <col min="3" max="3" width="18" customWidth="1"/>
    <col min="4" max="4" width="16" customWidth="1"/>
    <col min="5" max="5" width="18.140625" customWidth="1"/>
    <col min="6" max="6" width="23.7109375" customWidth="1"/>
    <col min="7" max="7" width="21.7109375" customWidth="1"/>
    <col min="8" max="8" width="22.140625" customWidth="1"/>
  </cols>
  <sheetData>
    <row r="6" spans="2:8" x14ac:dyDescent="0.25">
      <c r="B6" s="49">
        <v>702</v>
      </c>
      <c r="C6" s="40">
        <v>615737022.21000004</v>
      </c>
      <c r="D6" s="40">
        <v>628460272.73000002</v>
      </c>
      <c r="E6" s="40">
        <v>602913858.52999997</v>
      </c>
      <c r="F6" s="40">
        <v>1082457703.6300001</v>
      </c>
      <c r="G6" s="40">
        <v>1083239701.05</v>
      </c>
      <c r="H6" s="40">
        <v>1062523139.95</v>
      </c>
    </row>
    <row r="7" spans="2:8" x14ac:dyDescent="0.25">
      <c r="B7" s="40">
        <v>701</v>
      </c>
      <c r="C7" s="50">
        <v>26113628.199999999</v>
      </c>
      <c r="D7" s="40">
        <v>26113628.199999999</v>
      </c>
      <c r="E7" s="40">
        <v>26113628.199999999</v>
      </c>
      <c r="F7" s="40">
        <v>-473728</v>
      </c>
      <c r="G7" s="40">
        <v>-473728</v>
      </c>
      <c r="H7" s="40">
        <v>-473728</v>
      </c>
    </row>
    <row r="8" spans="2:8" x14ac:dyDescent="0.25">
      <c r="B8" s="40"/>
      <c r="C8" s="50">
        <v>51615500</v>
      </c>
      <c r="D8" s="40">
        <v>50376100</v>
      </c>
      <c r="E8" s="40">
        <v>52425800</v>
      </c>
      <c r="F8" s="40">
        <v>-9816174.6400000006</v>
      </c>
      <c r="G8" s="40">
        <v>-8327274.6399999997</v>
      </c>
      <c r="H8" s="40">
        <v>-8327274.6399999997</v>
      </c>
    </row>
    <row r="9" spans="2:8" x14ac:dyDescent="0.25">
      <c r="B9" s="40"/>
      <c r="C9" s="40">
        <v>-9816174.6400000006</v>
      </c>
      <c r="D9" s="40">
        <v>-8327274.6399999997</v>
      </c>
      <c r="E9" s="40">
        <v>-8327274.6399999997</v>
      </c>
      <c r="F9" s="40">
        <v>-9982.23</v>
      </c>
      <c r="G9" s="40"/>
      <c r="H9" s="40"/>
    </row>
    <row r="10" spans="2:8" x14ac:dyDescent="0.25">
      <c r="B10" s="40"/>
      <c r="C10" s="40">
        <v>3796015.11</v>
      </c>
      <c r="D10" s="40">
        <v>3796015.11</v>
      </c>
      <c r="E10" s="40">
        <v>3796015.11</v>
      </c>
      <c r="F10" s="40">
        <v>-9159943.7799999993</v>
      </c>
      <c r="G10" s="40">
        <v>-9159943.7799999993</v>
      </c>
      <c r="H10" s="40">
        <v>-9159943.7799999993</v>
      </c>
    </row>
    <row r="11" spans="2:8" x14ac:dyDescent="0.25">
      <c r="B11" s="40"/>
      <c r="C11" s="40">
        <v>43729400</v>
      </c>
      <c r="D11" s="40">
        <v>53196900</v>
      </c>
      <c r="E11" s="40">
        <v>53250100</v>
      </c>
      <c r="F11" s="40">
        <v>-350000</v>
      </c>
      <c r="G11" s="40">
        <v>-350000</v>
      </c>
      <c r="H11" s="40">
        <v>-350000</v>
      </c>
    </row>
    <row r="12" spans="2:8" x14ac:dyDescent="0.25">
      <c r="B12" s="40"/>
      <c r="C12" s="40">
        <v>1352288.7</v>
      </c>
      <c r="D12" s="40">
        <v>1352288.7</v>
      </c>
      <c r="E12" s="40">
        <v>1352288.7</v>
      </c>
      <c r="F12" s="40">
        <v>-156000</v>
      </c>
      <c r="G12" s="40">
        <v>-156000</v>
      </c>
      <c r="H12" s="40">
        <v>-156000</v>
      </c>
    </row>
    <row r="13" spans="2:8" x14ac:dyDescent="0.25">
      <c r="B13" s="40"/>
      <c r="C13" s="40">
        <v>-9982.23</v>
      </c>
      <c r="D13" s="40"/>
      <c r="E13" s="40"/>
      <c r="F13" s="40"/>
      <c r="G13" s="40"/>
      <c r="H13" s="40"/>
    </row>
    <row r="14" spans="2:8" x14ac:dyDescent="0.25">
      <c r="B14" s="40"/>
      <c r="C14" s="40">
        <f>SUM(C6:C13)</f>
        <v>732517697.35000014</v>
      </c>
      <c r="D14" s="40">
        <f t="shared" ref="D14:E14" si="0">SUM(D6:D13)</f>
        <v>754967930.10000014</v>
      </c>
      <c r="E14" s="40">
        <f t="shared" si="0"/>
        <v>731524415.9000001</v>
      </c>
      <c r="F14" s="40">
        <f t="shared" ref="F14" si="1">SUM(F6:F13)</f>
        <v>1062491874.9800001</v>
      </c>
      <c r="G14" s="40">
        <f t="shared" ref="G14" si="2">SUM(G6:G13)</f>
        <v>1064772754.6299999</v>
      </c>
      <c r="H14" s="40">
        <f t="shared" ref="H14" si="3">SUM(H6:H13)</f>
        <v>1044056193.5300001</v>
      </c>
    </row>
    <row r="15" spans="2:8" x14ac:dyDescent="0.25">
      <c r="B15" s="40"/>
      <c r="C15" s="40"/>
      <c r="D15" s="40"/>
      <c r="F15" s="40">
        <v>1061140624.98</v>
      </c>
      <c r="G15" s="40"/>
      <c r="H15" s="40"/>
    </row>
    <row r="16" spans="2:8" x14ac:dyDescent="0.25">
      <c r="B16" s="40"/>
      <c r="C16" s="40"/>
      <c r="D16" s="40"/>
      <c r="F16" s="40">
        <f>F15-F14</f>
        <v>-1351250.0000001192</v>
      </c>
      <c r="G16" s="40"/>
      <c r="H16" s="40"/>
    </row>
    <row r="17" spans="2:8" x14ac:dyDescent="0.25">
      <c r="B17" s="40"/>
      <c r="C17" s="40"/>
      <c r="D17" s="40"/>
      <c r="F17" s="40"/>
      <c r="G17" s="40"/>
      <c r="H17" s="40"/>
    </row>
    <row r="18" spans="2:8" x14ac:dyDescent="0.25">
      <c r="B18" s="40"/>
      <c r="C18" s="40"/>
      <c r="D18" s="40"/>
      <c r="F18" s="40"/>
      <c r="G18" s="40"/>
      <c r="H18" s="40"/>
    </row>
    <row r="19" spans="2:8" x14ac:dyDescent="0.25">
      <c r="C19" s="40"/>
      <c r="D19" s="40"/>
      <c r="E19" t="s">
        <v>359</v>
      </c>
      <c r="F19" s="40">
        <f>126620335.13+152443097.35+20294534.29+1572916.11+6917492.1</f>
        <v>307848374.98000008</v>
      </c>
      <c r="G19" s="40">
        <f>123526182.03+147999630.1+20294534.29+1572916.11+6917492.1</f>
        <v>300310754.63000005</v>
      </c>
      <c r="H19" s="40">
        <f>126120335.13+151498415.9+20294534.29+1572916.11+6917492.1</f>
        <v>306403693.53000003</v>
      </c>
    </row>
    <row r="20" spans="2:8" x14ac:dyDescent="0.25">
      <c r="C20" s="40"/>
      <c r="D20" s="40"/>
      <c r="E20" t="s">
        <v>357</v>
      </c>
      <c r="F20" s="40">
        <f>155101900+7060400+475481972.77+12406600</f>
        <v>650050872.76999998</v>
      </c>
      <c r="G20" s="40">
        <f>150509900+6983800+486803042.92</f>
        <v>644296742.92000008</v>
      </c>
      <c r="H20" s="40">
        <f>150676600+6949900+488789807.71</f>
        <v>646416307.71000004</v>
      </c>
    </row>
    <row r="21" spans="2:8" x14ac:dyDescent="0.25">
      <c r="C21" s="40"/>
      <c r="D21" s="40"/>
      <c r="E21" t="s">
        <v>358</v>
      </c>
      <c r="F21" s="40">
        <v>104592627.23</v>
      </c>
      <c r="G21" s="40">
        <f>120165257.08</f>
        <v>120165257.08</v>
      </c>
      <c r="H21" s="40">
        <f>91236192.29</f>
        <v>91236192.290000007</v>
      </c>
    </row>
    <row r="22" spans="2:8" x14ac:dyDescent="0.25">
      <c r="C22" s="40"/>
      <c r="D22" s="40"/>
      <c r="F22" s="40">
        <f>SUM(F19:F21)</f>
        <v>1062491874.98</v>
      </c>
      <c r="G22" s="40">
        <f t="shared" ref="G22:H22" si="4">SUM(G19:G21)</f>
        <v>1064772754.6300002</v>
      </c>
      <c r="H22" s="40">
        <f t="shared" si="4"/>
        <v>1044056193.53</v>
      </c>
    </row>
    <row r="23" spans="2:8" x14ac:dyDescent="0.25">
      <c r="C23" s="40"/>
      <c r="D23" s="40"/>
      <c r="F23" s="40">
        <f>F14-F22</f>
        <v>0</v>
      </c>
      <c r="G23" s="40">
        <f t="shared" ref="G23:H23" si="5">G14-G22</f>
        <v>0</v>
      </c>
      <c r="H23" s="40">
        <f t="shared" si="5"/>
        <v>0</v>
      </c>
    </row>
    <row r="24" spans="2:8" x14ac:dyDescent="0.25">
      <c r="C24" s="40"/>
      <c r="D24" s="40"/>
      <c r="F24" s="40">
        <f>ROUND(F22/1000,1)</f>
        <v>1062491.8999999999</v>
      </c>
      <c r="G24" s="40">
        <f t="shared" ref="G24:H24" si="6">ROUND(G22/1000,1)</f>
        <v>1064772.8</v>
      </c>
      <c r="H24" s="40">
        <f t="shared" si="6"/>
        <v>1044056.2</v>
      </c>
    </row>
    <row r="25" spans="2:8" x14ac:dyDescent="0.25">
      <c r="C25" s="40"/>
      <c r="D25" s="40"/>
      <c r="F25" s="40">
        <f>ROUND(F19/1000,1)</f>
        <v>307848.40000000002</v>
      </c>
      <c r="G25" s="40">
        <f>ROUND(G19/1000,1)</f>
        <v>300310.8</v>
      </c>
      <c r="H25" s="40">
        <f>ROUND(H19/1000,1)</f>
        <v>306403.7</v>
      </c>
    </row>
    <row r="26" spans="2:8" x14ac:dyDescent="0.25">
      <c r="C26" s="40"/>
      <c r="D26" s="40"/>
      <c r="F26" s="40">
        <f t="shared" ref="F26:G28" si="7">ROUND(F20/1000,1)</f>
        <v>650050.9</v>
      </c>
      <c r="G26" s="40">
        <f t="shared" si="7"/>
        <v>644296.69999999995</v>
      </c>
      <c r="H26" s="40">
        <f t="shared" ref="H26" si="8">ROUND(H20/1000,1)</f>
        <v>646416.30000000005</v>
      </c>
    </row>
    <row r="27" spans="2:8" x14ac:dyDescent="0.25">
      <c r="C27" s="40"/>
      <c r="D27" s="40"/>
      <c r="F27" s="40">
        <f t="shared" si="7"/>
        <v>104592.6</v>
      </c>
      <c r="G27" s="40">
        <f t="shared" si="7"/>
        <v>120165.3</v>
      </c>
      <c r="H27" s="40">
        <f t="shared" ref="H27" si="9">ROUND(H21/1000,1)</f>
        <v>91236.2</v>
      </c>
    </row>
    <row r="28" spans="2:8" x14ac:dyDescent="0.25">
      <c r="B28" s="40"/>
      <c r="C28" s="40"/>
      <c r="D28" s="40"/>
      <c r="F28" s="40">
        <f t="shared" si="7"/>
        <v>1062491.8999999999</v>
      </c>
      <c r="G28" s="40">
        <f t="shared" si="7"/>
        <v>1064772.8</v>
      </c>
      <c r="H28" s="40">
        <f t="shared" ref="H28" si="10">ROUND(H22/1000,1)</f>
        <v>1044056.2</v>
      </c>
    </row>
    <row r="29" spans="2:8" x14ac:dyDescent="0.25">
      <c r="F29" s="40"/>
      <c r="G29" s="40"/>
      <c r="H29" s="40"/>
    </row>
    <row r="30" spans="2:8" x14ac:dyDescent="0.25">
      <c r="F30" s="40"/>
      <c r="G30" s="40"/>
      <c r="H30" s="40"/>
    </row>
    <row r="31" spans="2:8" x14ac:dyDescent="0.25">
      <c r="C31" s="40"/>
      <c r="F31" s="40"/>
      <c r="G31" s="40"/>
      <c r="H31" s="40"/>
    </row>
    <row r="32" spans="2:8" x14ac:dyDescent="0.25">
      <c r="C32" s="40"/>
      <c r="F32" s="40"/>
      <c r="G32" s="40"/>
      <c r="H32" s="40"/>
    </row>
    <row r="33" spans="3:5" x14ac:dyDescent="0.25">
      <c r="C33" s="40"/>
    </row>
    <row r="34" spans="3:5" x14ac:dyDescent="0.25">
      <c r="C34" s="40"/>
    </row>
    <row r="35" spans="3:5" x14ac:dyDescent="0.25">
      <c r="C35" s="40"/>
    </row>
    <row r="36" spans="3:5" x14ac:dyDescent="0.25">
      <c r="C36" s="40"/>
    </row>
    <row r="37" spans="3:5" x14ac:dyDescent="0.25">
      <c r="C37" s="40"/>
    </row>
    <row r="38" spans="3:5" x14ac:dyDescent="0.25">
      <c r="C38" s="40"/>
    </row>
    <row r="39" spans="3:5" x14ac:dyDescent="0.25">
      <c r="C39" s="40"/>
    </row>
    <row r="40" spans="3:5" x14ac:dyDescent="0.25">
      <c r="C40" s="40"/>
    </row>
    <row r="43" spans="3:5" x14ac:dyDescent="0.25">
      <c r="C43" s="40"/>
      <c r="D43" s="40"/>
      <c r="E43" s="40"/>
    </row>
    <row r="44" spans="3:5" x14ac:dyDescent="0.25">
      <c r="C44" s="40"/>
      <c r="D44" s="40"/>
      <c r="E44" s="40"/>
    </row>
    <row r="45" spans="3:5" x14ac:dyDescent="0.25">
      <c r="C45" s="40"/>
      <c r="D45" s="40"/>
      <c r="E45" s="40"/>
    </row>
    <row r="46" spans="3:5" x14ac:dyDescent="0.25">
      <c r="C46" s="40"/>
      <c r="D46" s="40"/>
      <c r="E46" s="40"/>
    </row>
    <row r="47" spans="3:5" x14ac:dyDescent="0.25">
      <c r="C47" s="40"/>
      <c r="D47" s="40"/>
      <c r="E47" s="40"/>
    </row>
    <row r="48" spans="3:5" x14ac:dyDescent="0.25">
      <c r="C48" s="40"/>
      <c r="D48" s="40"/>
      <c r="E48" s="40"/>
    </row>
    <row r="49" spans="3:5" x14ac:dyDescent="0.25">
      <c r="C49" s="40"/>
      <c r="D49" s="40"/>
      <c r="E49" s="40"/>
    </row>
    <row r="50" spans="3:5" x14ac:dyDescent="0.25">
      <c r="C50" s="40"/>
      <c r="D50" s="40"/>
      <c r="E50" s="40"/>
    </row>
    <row r="51" spans="3:5" x14ac:dyDescent="0.25">
      <c r="C51" s="40"/>
      <c r="D51" s="40"/>
      <c r="E51" s="40"/>
    </row>
    <row r="52" spans="3:5" x14ac:dyDescent="0.25">
      <c r="C52" s="40"/>
      <c r="D52" s="40"/>
      <c r="E52" s="40"/>
    </row>
    <row r="53" spans="3:5" x14ac:dyDescent="0.25">
      <c r="C53" s="40"/>
      <c r="D53" s="40"/>
      <c r="E53" s="40"/>
    </row>
    <row r="54" spans="3:5" x14ac:dyDescent="0.25">
      <c r="C54" s="40"/>
      <c r="D54" s="40"/>
      <c r="E54" s="40"/>
    </row>
    <row r="55" spans="3:5" x14ac:dyDescent="0.25">
      <c r="C55" s="40"/>
      <c r="D55" s="40"/>
      <c r="E55" s="40"/>
    </row>
    <row r="56" spans="3:5" x14ac:dyDescent="0.25">
      <c r="C56" s="40"/>
      <c r="E56" s="4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4"/>
  <sheetViews>
    <sheetView workbookViewId="0">
      <pane xSplit="32" ySplit="12" topLeftCell="AG31" activePane="bottomRight" state="frozen"/>
      <selection pane="topRight" activeCell="AG1" sqref="AG1"/>
      <selection pane="bottomLeft" activeCell="A13" sqref="A13"/>
      <selection pane="bottomRight" activeCell="AG35" sqref="AG35:AK35"/>
    </sheetView>
  </sheetViews>
  <sheetFormatPr defaultColWidth="9.140625" defaultRowHeight="15" outlineLevelRow="5" x14ac:dyDescent="0.25"/>
  <cols>
    <col min="1" max="1" width="0.5703125" customWidth="1"/>
    <col min="2" max="3" width="0.42578125" customWidth="1"/>
    <col min="4" max="14" width="0.5703125" customWidth="1"/>
    <col min="15" max="15" width="0.7109375" customWidth="1"/>
    <col min="16" max="16" width="0.5703125" customWidth="1"/>
    <col min="17" max="17" width="17.28515625" customWidth="1"/>
    <col min="18" max="18" width="9.5703125" customWidth="1"/>
    <col min="19" max="19" width="0.85546875" customWidth="1"/>
    <col min="20" max="20" width="7.5703125" customWidth="1"/>
    <col min="21" max="21" width="2.85546875" customWidth="1"/>
    <col min="22" max="22" width="1" customWidth="1"/>
    <col min="23" max="23" width="2.140625" customWidth="1"/>
    <col min="24" max="24" width="4.42578125" customWidth="1"/>
    <col min="25" max="25" width="5" customWidth="1"/>
    <col min="26" max="26" width="4" customWidth="1"/>
    <col min="27" max="27" width="2" customWidth="1"/>
    <col min="28" max="28" width="2.5703125" customWidth="1"/>
    <col min="29" max="29" width="1.5703125" customWidth="1"/>
    <col min="30" max="30" width="0.85546875" customWidth="1"/>
    <col min="31" max="31" width="7" customWidth="1"/>
    <col min="32" max="32" width="5" customWidth="1"/>
    <col min="33" max="33" width="7.140625" customWidth="1"/>
    <col min="34" max="34" width="4.7109375" customWidth="1"/>
    <col min="35" max="35" width="2.7109375" customWidth="1"/>
    <col min="36" max="36" width="1.5703125" customWidth="1"/>
    <col min="37" max="37" width="7.85546875" customWidth="1"/>
    <col min="38" max="38" width="20.5703125" customWidth="1"/>
    <col min="39" max="39" width="3.140625" customWidth="1"/>
    <col min="40" max="40" width="0.28515625" customWidth="1"/>
    <col min="41" max="41" width="18.140625" customWidth="1"/>
    <col min="42" max="42" width="0.140625" customWidth="1"/>
    <col min="43" max="43" width="5.7109375" customWidth="1"/>
    <col min="257" max="257" width="0.5703125" customWidth="1"/>
    <col min="258" max="259" width="0.42578125" customWidth="1"/>
    <col min="260" max="270" width="0.5703125" customWidth="1"/>
    <col min="271" max="271" width="0.7109375" customWidth="1"/>
    <col min="272" max="272" width="0.5703125" customWidth="1"/>
    <col min="273" max="273" width="17.28515625" customWidth="1"/>
    <col min="274" max="274" width="9.5703125" customWidth="1"/>
    <col min="275" max="275" width="0.85546875" customWidth="1"/>
    <col min="276" max="276" width="7.5703125" customWidth="1"/>
    <col min="277" max="277" width="2.85546875" customWidth="1"/>
    <col min="278" max="278" width="1" customWidth="1"/>
    <col min="279" max="279" width="2.140625" customWidth="1"/>
    <col min="280" max="280" width="4.42578125" customWidth="1"/>
    <col min="281" max="281" width="5" customWidth="1"/>
    <col min="282" max="282" width="4" customWidth="1"/>
    <col min="283" max="283" width="2" customWidth="1"/>
    <col min="284" max="284" width="2.5703125" customWidth="1"/>
    <col min="285" max="285" width="1.5703125" customWidth="1"/>
    <col min="286" max="286" width="0.85546875" customWidth="1"/>
    <col min="287" max="287" width="7" customWidth="1"/>
    <col min="288" max="288" width="5" customWidth="1"/>
    <col min="289" max="289" width="7.140625" customWidth="1"/>
    <col min="290" max="290" width="4.7109375" customWidth="1"/>
    <col min="291" max="291" width="2.7109375" customWidth="1"/>
    <col min="292" max="292" width="1.5703125" customWidth="1"/>
    <col min="293" max="293" width="7.85546875" customWidth="1"/>
    <col min="294" max="294" width="20.5703125" customWidth="1"/>
    <col min="295" max="295" width="3.140625" customWidth="1"/>
    <col min="296" max="296" width="0.28515625" customWidth="1"/>
    <col min="297" max="297" width="18.140625" customWidth="1"/>
    <col min="298" max="298" width="0.140625" customWidth="1"/>
    <col min="299" max="299" width="5.7109375" customWidth="1"/>
    <col min="513" max="513" width="0.5703125" customWidth="1"/>
    <col min="514" max="515" width="0.42578125" customWidth="1"/>
    <col min="516" max="526" width="0.5703125" customWidth="1"/>
    <col min="527" max="527" width="0.7109375" customWidth="1"/>
    <col min="528" max="528" width="0.5703125" customWidth="1"/>
    <col min="529" max="529" width="17.28515625" customWidth="1"/>
    <col min="530" max="530" width="9.5703125" customWidth="1"/>
    <col min="531" max="531" width="0.85546875" customWidth="1"/>
    <col min="532" max="532" width="7.5703125" customWidth="1"/>
    <col min="533" max="533" width="2.85546875" customWidth="1"/>
    <col min="534" max="534" width="1" customWidth="1"/>
    <col min="535" max="535" width="2.140625" customWidth="1"/>
    <col min="536" max="536" width="4.42578125" customWidth="1"/>
    <col min="537" max="537" width="5" customWidth="1"/>
    <col min="538" max="538" width="4" customWidth="1"/>
    <col min="539" max="539" width="2" customWidth="1"/>
    <col min="540" max="540" width="2.5703125" customWidth="1"/>
    <col min="541" max="541" width="1.5703125" customWidth="1"/>
    <col min="542" max="542" width="0.85546875" customWidth="1"/>
    <col min="543" max="543" width="7" customWidth="1"/>
    <col min="544" max="544" width="5" customWidth="1"/>
    <col min="545" max="545" width="7.140625" customWidth="1"/>
    <col min="546" max="546" width="4.7109375" customWidth="1"/>
    <col min="547" max="547" width="2.7109375" customWidth="1"/>
    <col min="548" max="548" width="1.5703125" customWidth="1"/>
    <col min="549" max="549" width="7.85546875" customWidth="1"/>
    <col min="550" max="550" width="20.5703125" customWidth="1"/>
    <col min="551" max="551" width="3.140625" customWidth="1"/>
    <col min="552" max="552" width="0.28515625" customWidth="1"/>
    <col min="553" max="553" width="18.140625" customWidth="1"/>
    <col min="554" max="554" width="0.140625" customWidth="1"/>
    <col min="555" max="555" width="5.7109375" customWidth="1"/>
    <col min="769" max="769" width="0.5703125" customWidth="1"/>
    <col min="770" max="771" width="0.42578125" customWidth="1"/>
    <col min="772" max="782" width="0.5703125" customWidth="1"/>
    <col min="783" max="783" width="0.7109375" customWidth="1"/>
    <col min="784" max="784" width="0.5703125" customWidth="1"/>
    <col min="785" max="785" width="17.28515625" customWidth="1"/>
    <col min="786" max="786" width="9.5703125" customWidth="1"/>
    <col min="787" max="787" width="0.85546875" customWidth="1"/>
    <col min="788" max="788" width="7.5703125" customWidth="1"/>
    <col min="789" max="789" width="2.85546875" customWidth="1"/>
    <col min="790" max="790" width="1" customWidth="1"/>
    <col min="791" max="791" width="2.140625" customWidth="1"/>
    <col min="792" max="792" width="4.42578125" customWidth="1"/>
    <col min="793" max="793" width="5" customWidth="1"/>
    <col min="794" max="794" width="4" customWidth="1"/>
    <col min="795" max="795" width="2" customWidth="1"/>
    <col min="796" max="796" width="2.5703125" customWidth="1"/>
    <col min="797" max="797" width="1.5703125" customWidth="1"/>
    <col min="798" max="798" width="0.85546875" customWidth="1"/>
    <col min="799" max="799" width="7" customWidth="1"/>
    <col min="800" max="800" width="5" customWidth="1"/>
    <col min="801" max="801" width="7.140625" customWidth="1"/>
    <col min="802" max="802" width="4.7109375" customWidth="1"/>
    <col min="803" max="803" width="2.7109375" customWidth="1"/>
    <col min="804" max="804" width="1.5703125" customWidth="1"/>
    <col min="805" max="805" width="7.85546875" customWidth="1"/>
    <col min="806" max="806" width="20.5703125" customWidth="1"/>
    <col min="807" max="807" width="3.140625" customWidth="1"/>
    <col min="808" max="808" width="0.28515625" customWidth="1"/>
    <col min="809" max="809" width="18.140625" customWidth="1"/>
    <col min="810" max="810" width="0.140625" customWidth="1"/>
    <col min="811" max="811" width="5.7109375" customWidth="1"/>
    <col min="1025" max="1025" width="0.5703125" customWidth="1"/>
    <col min="1026" max="1027" width="0.42578125" customWidth="1"/>
    <col min="1028" max="1038" width="0.5703125" customWidth="1"/>
    <col min="1039" max="1039" width="0.7109375" customWidth="1"/>
    <col min="1040" max="1040" width="0.5703125" customWidth="1"/>
    <col min="1041" max="1041" width="17.28515625" customWidth="1"/>
    <col min="1042" max="1042" width="9.5703125" customWidth="1"/>
    <col min="1043" max="1043" width="0.85546875" customWidth="1"/>
    <col min="1044" max="1044" width="7.5703125" customWidth="1"/>
    <col min="1045" max="1045" width="2.85546875" customWidth="1"/>
    <col min="1046" max="1046" width="1" customWidth="1"/>
    <col min="1047" max="1047" width="2.140625" customWidth="1"/>
    <col min="1048" max="1048" width="4.42578125" customWidth="1"/>
    <col min="1049" max="1049" width="5" customWidth="1"/>
    <col min="1050" max="1050" width="4" customWidth="1"/>
    <col min="1051" max="1051" width="2" customWidth="1"/>
    <col min="1052" max="1052" width="2.5703125" customWidth="1"/>
    <col min="1053" max="1053" width="1.5703125" customWidth="1"/>
    <col min="1054" max="1054" width="0.85546875" customWidth="1"/>
    <col min="1055" max="1055" width="7" customWidth="1"/>
    <col min="1056" max="1056" width="5" customWidth="1"/>
    <col min="1057" max="1057" width="7.140625" customWidth="1"/>
    <col min="1058" max="1058" width="4.7109375" customWidth="1"/>
    <col min="1059" max="1059" width="2.7109375" customWidth="1"/>
    <col min="1060" max="1060" width="1.5703125" customWidth="1"/>
    <col min="1061" max="1061" width="7.85546875" customWidth="1"/>
    <col min="1062" max="1062" width="20.5703125" customWidth="1"/>
    <col min="1063" max="1063" width="3.140625" customWidth="1"/>
    <col min="1064" max="1064" width="0.28515625" customWidth="1"/>
    <col min="1065" max="1065" width="18.140625" customWidth="1"/>
    <col min="1066" max="1066" width="0.140625" customWidth="1"/>
    <col min="1067" max="1067" width="5.7109375" customWidth="1"/>
    <col min="1281" max="1281" width="0.5703125" customWidth="1"/>
    <col min="1282" max="1283" width="0.42578125" customWidth="1"/>
    <col min="1284" max="1294" width="0.5703125" customWidth="1"/>
    <col min="1295" max="1295" width="0.7109375" customWidth="1"/>
    <col min="1296" max="1296" width="0.5703125" customWidth="1"/>
    <col min="1297" max="1297" width="17.28515625" customWidth="1"/>
    <col min="1298" max="1298" width="9.5703125" customWidth="1"/>
    <col min="1299" max="1299" width="0.85546875" customWidth="1"/>
    <col min="1300" max="1300" width="7.5703125" customWidth="1"/>
    <col min="1301" max="1301" width="2.85546875" customWidth="1"/>
    <col min="1302" max="1302" width="1" customWidth="1"/>
    <col min="1303" max="1303" width="2.140625" customWidth="1"/>
    <col min="1304" max="1304" width="4.42578125" customWidth="1"/>
    <col min="1305" max="1305" width="5" customWidth="1"/>
    <col min="1306" max="1306" width="4" customWidth="1"/>
    <col min="1307" max="1307" width="2" customWidth="1"/>
    <col min="1308" max="1308" width="2.5703125" customWidth="1"/>
    <col min="1309" max="1309" width="1.5703125" customWidth="1"/>
    <col min="1310" max="1310" width="0.85546875" customWidth="1"/>
    <col min="1311" max="1311" width="7" customWidth="1"/>
    <col min="1312" max="1312" width="5" customWidth="1"/>
    <col min="1313" max="1313" width="7.140625" customWidth="1"/>
    <col min="1314" max="1314" width="4.7109375" customWidth="1"/>
    <col min="1315" max="1315" width="2.7109375" customWidth="1"/>
    <col min="1316" max="1316" width="1.5703125" customWidth="1"/>
    <col min="1317" max="1317" width="7.85546875" customWidth="1"/>
    <col min="1318" max="1318" width="20.5703125" customWidth="1"/>
    <col min="1319" max="1319" width="3.140625" customWidth="1"/>
    <col min="1320" max="1320" width="0.28515625" customWidth="1"/>
    <col min="1321" max="1321" width="18.140625" customWidth="1"/>
    <col min="1322" max="1322" width="0.140625" customWidth="1"/>
    <col min="1323" max="1323" width="5.7109375" customWidth="1"/>
    <col min="1537" max="1537" width="0.5703125" customWidth="1"/>
    <col min="1538" max="1539" width="0.42578125" customWidth="1"/>
    <col min="1540" max="1550" width="0.5703125" customWidth="1"/>
    <col min="1551" max="1551" width="0.7109375" customWidth="1"/>
    <col min="1552" max="1552" width="0.5703125" customWidth="1"/>
    <col min="1553" max="1553" width="17.28515625" customWidth="1"/>
    <col min="1554" max="1554" width="9.5703125" customWidth="1"/>
    <col min="1555" max="1555" width="0.85546875" customWidth="1"/>
    <col min="1556" max="1556" width="7.5703125" customWidth="1"/>
    <col min="1557" max="1557" width="2.85546875" customWidth="1"/>
    <col min="1558" max="1558" width="1" customWidth="1"/>
    <col min="1559" max="1559" width="2.140625" customWidth="1"/>
    <col min="1560" max="1560" width="4.42578125" customWidth="1"/>
    <col min="1561" max="1561" width="5" customWidth="1"/>
    <col min="1562" max="1562" width="4" customWidth="1"/>
    <col min="1563" max="1563" width="2" customWidth="1"/>
    <col min="1564" max="1564" width="2.5703125" customWidth="1"/>
    <col min="1565" max="1565" width="1.5703125" customWidth="1"/>
    <col min="1566" max="1566" width="0.85546875" customWidth="1"/>
    <col min="1567" max="1567" width="7" customWidth="1"/>
    <col min="1568" max="1568" width="5" customWidth="1"/>
    <col min="1569" max="1569" width="7.140625" customWidth="1"/>
    <col min="1570" max="1570" width="4.7109375" customWidth="1"/>
    <col min="1571" max="1571" width="2.7109375" customWidth="1"/>
    <col min="1572" max="1572" width="1.5703125" customWidth="1"/>
    <col min="1573" max="1573" width="7.85546875" customWidth="1"/>
    <col min="1574" max="1574" width="20.5703125" customWidth="1"/>
    <col min="1575" max="1575" width="3.140625" customWidth="1"/>
    <col min="1576" max="1576" width="0.28515625" customWidth="1"/>
    <col min="1577" max="1577" width="18.140625" customWidth="1"/>
    <col min="1578" max="1578" width="0.140625" customWidth="1"/>
    <col min="1579" max="1579" width="5.7109375" customWidth="1"/>
    <col min="1793" max="1793" width="0.5703125" customWidth="1"/>
    <col min="1794" max="1795" width="0.42578125" customWidth="1"/>
    <col min="1796" max="1806" width="0.5703125" customWidth="1"/>
    <col min="1807" max="1807" width="0.7109375" customWidth="1"/>
    <col min="1808" max="1808" width="0.5703125" customWidth="1"/>
    <col min="1809" max="1809" width="17.28515625" customWidth="1"/>
    <col min="1810" max="1810" width="9.5703125" customWidth="1"/>
    <col min="1811" max="1811" width="0.85546875" customWidth="1"/>
    <col min="1812" max="1812" width="7.5703125" customWidth="1"/>
    <col min="1813" max="1813" width="2.85546875" customWidth="1"/>
    <col min="1814" max="1814" width="1" customWidth="1"/>
    <col min="1815" max="1815" width="2.140625" customWidth="1"/>
    <col min="1816" max="1816" width="4.42578125" customWidth="1"/>
    <col min="1817" max="1817" width="5" customWidth="1"/>
    <col min="1818" max="1818" width="4" customWidth="1"/>
    <col min="1819" max="1819" width="2" customWidth="1"/>
    <col min="1820" max="1820" width="2.5703125" customWidth="1"/>
    <col min="1821" max="1821" width="1.5703125" customWidth="1"/>
    <col min="1822" max="1822" width="0.85546875" customWidth="1"/>
    <col min="1823" max="1823" width="7" customWidth="1"/>
    <col min="1824" max="1824" width="5" customWidth="1"/>
    <col min="1825" max="1825" width="7.140625" customWidth="1"/>
    <col min="1826" max="1826" width="4.7109375" customWidth="1"/>
    <col min="1827" max="1827" width="2.7109375" customWidth="1"/>
    <col min="1828" max="1828" width="1.5703125" customWidth="1"/>
    <col min="1829" max="1829" width="7.85546875" customWidth="1"/>
    <col min="1830" max="1830" width="20.5703125" customWidth="1"/>
    <col min="1831" max="1831" width="3.140625" customWidth="1"/>
    <col min="1832" max="1832" width="0.28515625" customWidth="1"/>
    <col min="1833" max="1833" width="18.140625" customWidth="1"/>
    <col min="1834" max="1834" width="0.140625" customWidth="1"/>
    <col min="1835" max="1835" width="5.7109375" customWidth="1"/>
    <col min="2049" max="2049" width="0.5703125" customWidth="1"/>
    <col min="2050" max="2051" width="0.42578125" customWidth="1"/>
    <col min="2052" max="2062" width="0.5703125" customWidth="1"/>
    <col min="2063" max="2063" width="0.7109375" customWidth="1"/>
    <col min="2064" max="2064" width="0.5703125" customWidth="1"/>
    <col min="2065" max="2065" width="17.28515625" customWidth="1"/>
    <col min="2066" max="2066" width="9.5703125" customWidth="1"/>
    <col min="2067" max="2067" width="0.85546875" customWidth="1"/>
    <col min="2068" max="2068" width="7.5703125" customWidth="1"/>
    <col min="2069" max="2069" width="2.85546875" customWidth="1"/>
    <col min="2070" max="2070" width="1" customWidth="1"/>
    <col min="2071" max="2071" width="2.140625" customWidth="1"/>
    <col min="2072" max="2072" width="4.42578125" customWidth="1"/>
    <col min="2073" max="2073" width="5" customWidth="1"/>
    <col min="2074" max="2074" width="4" customWidth="1"/>
    <col min="2075" max="2075" width="2" customWidth="1"/>
    <col min="2076" max="2076" width="2.5703125" customWidth="1"/>
    <col min="2077" max="2077" width="1.5703125" customWidth="1"/>
    <col min="2078" max="2078" width="0.85546875" customWidth="1"/>
    <col min="2079" max="2079" width="7" customWidth="1"/>
    <col min="2080" max="2080" width="5" customWidth="1"/>
    <col min="2081" max="2081" width="7.140625" customWidth="1"/>
    <col min="2082" max="2082" width="4.7109375" customWidth="1"/>
    <col min="2083" max="2083" width="2.7109375" customWidth="1"/>
    <col min="2084" max="2084" width="1.5703125" customWidth="1"/>
    <col min="2085" max="2085" width="7.85546875" customWidth="1"/>
    <col min="2086" max="2086" width="20.5703125" customWidth="1"/>
    <col min="2087" max="2087" width="3.140625" customWidth="1"/>
    <col min="2088" max="2088" width="0.28515625" customWidth="1"/>
    <col min="2089" max="2089" width="18.140625" customWidth="1"/>
    <col min="2090" max="2090" width="0.140625" customWidth="1"/>
    <col min="2091" max="2091" width="5.7109375" customWidth="1"/>
    <col min="2305" max="2305" width="0.5703125" customWidth="1"/>
    <col min="2306" max="2307" width="0.42578125" customWidth="1"/>
    <col min="2308" max="2318" width="0.5703125" customWidth="1"/>
    <col min="2319" max="2319" width="0.7109375" customWidth="1"/>
    <col min="2320" max="2320" width="0.5703125" customWidth="1"/>
    <col min="2321" max="2321" width="17.28515625" customWidth="1"/>
    <col min="2322" max="2322" width="9.5703125" customWidth="1"/>
    <col min="2323" max="2323" width="0.85546875" customWidth="1"/>
    <col min="2324" max="2324" width="7.5703125" customWidth="1"/>
    <col min="2325" max="2325" width="2.85546875" customWidth="1"/>
    <col min="2326" max="2326" width="1" customWidth="1"/>
    <col min="2327" max="2327" width="2.140625" customWidth="1"/>
    <col min="2328" max="2328" width="4.42578125" customWidth="1"/>
    <col min="2329" max="2329" width="5" customWidth="1"/>
    <col min="2330" max="2330" width="4" customWidth="1"/>
    <col min="2331" max="2331" width="2" customWidth="1"/>
    <col min="2332" max="2332" width="2.5703125" customWidth="1"/>
    <col min="2333" max="2333" width="1.5703125" customWidth="1"/>
    <col min="2334" max="2334" width="0.85546875" customWidth="1"/>
    <col min="2335" max="2335" width="7" customWidth="1"/>
    <col min="2336" max="2336" width="5" customWidth="1"/>
    <col min="2337" max="2337" width="7.140625" customWidth="1"/>
    <col min="2338" max="2338" width="4.7109375" customWidth="1"/>
    <col min="2339" max="2339" width="2.7109375" customWidth="1"/>
    <col min="2340" max="2340" width="1.5703125" customWidth="1"/>
    <col min="2341" max="2341" width="7.85546875" customWidth="1"/>
    <col min="2342" max="2342" width="20.5703125" customWidth="1"/>
    <col min="2343" max="2343" width="3.140625" customWidth="1"/>
    <col min="2344" max="2344" width="0.28515625" customWidth="1"/>
    <col min="2345" max="2345" width="18.140625" customWidth="1"/>
    <col min="2346" max="2346" width="0.140625" customWidth="1"/>
    <col min="2347" max="2347" width="5.7109375" customWidth="1"/>
    <col min="2561" max="2561" width="0.5703125" customWidth="1"/>
    <col min="2562" max="2563" width="0.42578125" customWidth="1"/>
    <col min="2564" max="2574" width="0.5703125" customWidth="1"/>
    <col min="2575" max="2575" width="0.7109375" customWidth="1"/>
    <col min="2576" max="2576" width="0.5703125" customWidth="1"/>
    <col min="2577" max="2577" width="17.28515625" customWidth="1"/>
    <col min="2578" max="2578" width="9.5703125" customWidth="1"/>
    <col min="2579" max="2579" width="0.85546875" customWidth="1"/>
    <col min="2580" max="2580" width="7.5703125" customWidth="1"/>
    <col min="2581" max="2581" width="2.85546875" customWidth="1"/>
    <col min="2582" max="2582" width="1" customWidth="1"/>
    <col min="2583" max="2583" width="2.140625" customWidth="1"/>
    <col min="2584" max="2584" width="4.42578125" customWidth="1"/>
    <col min="2585" max="2585" width="5" customWidth="1"/>
    <col min="2586" max="2586" width="4" customWidth="1"/>
    <col min="2587" max="2587" width="2" customWidth="1"/>
    <col min="2588" max="2588" width="2.5703125" customWidth="1"/>
    <col min="2589" max="2589" width="1.5703125" customWidth="1"/>
    <col min="2590" max="2590" width="0.85546875" customWidth="1"/>
    <col min="2591" max="2591" width="7" customWidth="1"/>
    <col min="2592" max="2592" width="5" customWidth="1"/>
    <col min="2593" max="2593" width="7.140625" customWidth="1"/>
    <col min="2594" max="2594" width="4.7109375" customWidth="1"/>
    <col min="2595" max="2595" width="2.7109375" customWidth="1"/>
    <col min="2596" max="2596" width="1.5703125" customWidth="1"/>
    <col min="2597" max="2597" width="7.85546875" customWidth="1"/>
    <col min="2598" max="2598" width="20.5703125" customWidth="1"/>
    <col min="2599" max="2599" width="3.140625" customWidth="1"/>
    <col min="2600" max="2600" width="0.28515625" customWidth="1"/>
    <col min="2601" max="2601" width="18.140625" customWidth="1"/>
    <col min="2602" max="2602" width="0.140625" customWidth="1"/>
    <col min="2603" max="2603" width="5.7109375" customWidth="1"/>
    <col min="2817" max="2817" width="0.5703125" customWidth="1"/>
    <col min="2818" max="2819" width="0.42578125" customWidth="1"/>
    <col min="2820" max="2830" width="0.5703125" customWidth="1"/>
    <col min="2831" max="2831" width="0.7109375" customWidth="1"/>
    <col min="2832" max="2832" width="0.5703125" customWidth="1"/>
    <col min="2833" max="2833" width="17.28515625" customWidth="1"/>
    <col min="2834" max="2834" width="9.5703125" customWidth="1"/>
    <col min="2835" max="2835" width="0.85546875" customWidth="1"/>
    <col min="2836" max="2836" width="7.5703125" customWidth="1"/>
    <col min="2837" max="2837" width="2.85546875" customWidth="1"/>
    <col min="2838" max="2838" width="1" customWidth="1"/>
    <col min="2839" max="2839" width="2.140625" customWidth="1"/>
    <col min="2840" max="2840" width="4.42578125" customWidth="1"/>
    <col min="2841" max="2841" width="5" customWidth="1"/>
    <col min="2842" max="2842" width="4" customWidth="1"/>
    <col min="2843" max="2843" width="2" customWidth="1"/>
    <col min="2844" max="2844" width="2.5703125" customWidth="1"/>
    <col min="2845" max="2845" width="1.5703125" customWidth="1"/>
    <col min="2846" max="2846" width="0.85546875" customWidth="1"/>
    <col min="2847" max="2847" width="7" customWidth="1"/>
    <col min="2848" max="2848" width="5" customWidth="1"/>
    <col min="2849" max="2849" width="7.140625" customWidth="1"/>
    <col min="2850" max="2850" width="4.7109375" customWidth="1"/>
    <col min="2851" max="2851" width="2.7109375" customWidth="1"/>
    <col min="2852" max="2852" width="1.5703125" customWidth="1"/>
    <col min="2853" max="2853" width="7.85546875" customWidth="1"/>
    <col min="2854" max="2854" width="20.5703125" customWidth="1"/>
    <col min="2855" max="2855" width="3.140625" customWidth="1"/>
    <col min="2856" max="2856" width="0.28515625" customWidth="1"/>
    <col min="2857" max="2857" width="18.140625" customWidth="1"/>
    <col min="2858" max="2858" width="0.140625" customWidth="1"/>
    <col min="2859" max="2859" width="5.7109375" customWidth="1"/>
    <col min="3073" max="3073" width="0.5703125" customWidth="1"/>
    <col min="3074" max="3075" width="0.42578125" customWidth="1"/>
    <col min="3076" max="3086" width="0.5703125" customWidth="1"/>
    <col min="3087" max="3087" width="0.7109375" customWidth="1"/>
    <col min="3088" max="3088" width="0.5703125" customWidth="1"/>
    <col min="3089" max="3089" width="17.28515625" customWidth="1"/>
    <col min="3090" max="3090" width="9.5703125" customWidth="1"/>
    <col min="3091" max="3091" width="0.85546875" customWidth="1"/>
    <col min="3092" max="3092" width="7.5703125" customWidth="1"/>
    <col min="3093" max="3093" width="2.85546875" customWidth="1"/>
    <col min="3094" max="3094" width="1" customWidth="1"/>
    <col min="3095" max="3095" width="2.140625" customWidth="1"/>
    <col min="3096" max="3096" width="4.42578125" customWidth="1"/>
    <col min="3097" max="3097" width="5" customWidth="1"/>
    <col min="3098" max="3098" width="4" customWidth="1"/>
    <col min="3099" max="3099" width="2" customWidth="1"/>
    <col min="3100" max="3100" width="2.5703125" customWidth="1"/>
    <col min="3101" max="3101" width="1.5703125" customWidth="1"/>
    <col min="3102" max="3102" width="0.85546875" customWidth="1"/>
    <col min="3103" max="3103" width="7" customWidth="1"/>
    <col min="3104" max="3104" width="5" customWidth="1"/>
    <col min="3105" max="3105" width="7.140625" customWidth="1"/>
    <col min="3106" max="3106" width="4.7109375" customWidth="1"/>
    <col min="3107" max="3107" width="2.7109375" customWidth="1"/>
    <col min="3108" max="3108" width="1.5703125" customWidth="1"/>
    <col min="3109" max="3109" width="7.85546875" customWidth="1"/>
    <col min="3110" max="3110" width="20.5703125" customWidth="1"/>
    <col min="3111" max="3111" width="3.140625" customWidth="1"/>
    <col min="3112" max="3112" width="0.28515625" customWidth="1"/>
    <col min="3113" max="3113" width="18.140625" customWidth="1"/>
    <col min="3114" max="3114" width="0.140625" customWidth="1"/>
    <col min="3115" max="3115" width="5.7109375" customWidth="1"/>
    <col min="3329" max="3329" width="0.5703125" customWidth="1"/>
    <col min="3330" max="3331" width="0.42578125" customWidth="1"/>
    <col min="3332" max="3342" width="0.5703125" customWidth="1"/>
    <col min="3343" max="3343" width="0.7109375" customWidth="1"/>
    <col min="3344" max="3344" width="0.5703125" customWidth="1"/>
    <col min="3345" max="3345" width="17.28515625" customWidth="1"/>
    <col min="3346" max="3346" width="9.5703125" customWidth="1"/>
    <col min="3347" max="3347" width="0.85546875" customWidth="1"/>
    <col min="3348" max="3348" width="7.5703125" customWidth="1"/>
    <col min="3349" max="3349" width="2.85546875" customWidth="1"/>
    <col min="3350" max="3350" width="1" customWidth="1"/>
    <col min="3351" max="3351" width="2.140625" customWidth="1"/>
    <col min="3352" max="3352" width="4.42578125" customWidth="1"/>
    <col min="3353" max="3353" width="5" customWidth="1"/>
    <col min="3354" max="3354" width="4" customWidth="1"/>
    <col min="3355" max="3355" width="2" customWidth="1"/>
    <col min="3356" max="3356" width="2.5703125" customWidth="1"/>
    <col min="3357" max="3357" width="1.5703125" customWidth="1"/>
    <col min="3358" max="3358" width="0.85546875" customWidth="1"/>
    <col min="3359" max="3359" width="7" customWidth="1"/>
    <col min="3360" max="3360" width="5" customWidth="1"/>
    <col min="3361" max="3361" width="7.140625" customWidth="1"/>
    <col min="3362" max="3362" width="4.7109375" customWidth="1"/>
    <col min="3363" max="3363" width="2.7109375" customWidth="1"/>
    <col min="3364" max="3364" width="1.5703125" customWidth="1"/>
    <col min="3365" max="3365" width="7.85546875" customWidth="1"/>
    <col min="3366" max="3366" width="20.5703125" customWidth="1"/>
    <col min="3367" max="3367" width="3.140625" customWidth="1"/>
    <col min="3368" max="3368" width="0.28515625" customWidth="1"/>
    <col min="3369" max="3369" width="18.140625" customWidth="1"/>
    <col min="3370" max="3370" width="0.140625" customWidth="1"/>
    <col min="3371" max="3371" width="5.7109375" customWidth="1"/>
    <col min="3585" max="3585" width="0.5703125" customWidth="1"/>
    <col min="3586" max="3587" width="0.42578125" customWidth="1"/>
    <col min="3588" max="3598" width="0.5703125" customWidth="1"/>
    <col min="3599" max="3599" width="0.7109375" customWidth="1"/>
    <col min="3600" max="3600" width="0.5703125" customWidth="1"/>
    <col min="3601" max="3601" width="17.28515625" customWidth="1"/>
    <col min="3602" max="3602" width="9.5703125" customWidth="1"/>
    <col min="3603" max="3603" width="0.85546875" customWidth="1"/>
    <col min="3604" max="3604" width="7.5703125" customWidth="1"/>
    <col min="3605" max="3605" width="2.85546875" customWidth="1"/>
    <col min="3606" max="3606" width="1" customWidth="1"/>
    <col min="3607" max="3607" width="2.140625" customWidth="1"/>
    <col min="3608" max="3608" width="4.42578125" customWidth="1"/>
    <col min="3609" max="3609" width="5" customWidth="1"/>
    <col min="3610" max="3610" width="4" customWidth="1"/>
    <col min="3611" max="3611" width="2" customWidth="1"/>
    <col min="3612" max="3612" width="2.5703125" customWidth="1"/>
    <col min="3613" max="3613" width="1.5703125" customWidth="1"/>
    <col min="3614" max="3614" width="0.85546875" customWidth="1"/>
    <col min="3615" max="3615" width="7" customWidth="1"/>
    <col min="3616" max="3616" width="5" customWidth="1"/>
    <col min="3617" max="3617" width="7.140625" customWidth="1"/>
    <col min="3618" max="3618" width="4.7109375" customWidth="1"/>
    <col min="3619" max="3619" width="2.7109375" customWidth="1"/>
    <col min="3620" max="3620" width="1.5703125" customWidth="1"/>
    <col min="3621" max="3621" width="7.85546875" customWidth="1"/>
    <col min="3622" max="3622" width="20.5703125" customWidth="1"/>
    <col min="3623" max="3623" width="3.140625" customWidth="1"/>
    <col min="3624" max="3624" width="0.28515625" customWidth="1"/>
    <col min="3625" max="3625" width="18.140625" customWidth="1"/>
    <col min="3626" max="3626" width="0.140625" customWidth="1"/>
    <col min="3627" max="3627" width="5.7109375" customWidth="1"/>
    <col min="3841" max="3841" width="0.5703125" customWidth="1"/>
    <col min="3842" max="3843" width="0.42578125" customWidth="1"/>
    <col min="3844" max="3854" width="0.5703125" customWidth="1"/>
    <col min="3855" max="3855" width="0.7109375" customWidth="1"/>
    <col min="3856" max="3856" width="0.5703125" customWidth="1"/>
    <col min="3857" max="3857" width="17.28515625" customWidth="1"/>
    <col min="3858" max="3858" width="9.5703125" customWidth="1"/>
    <col min="3859" max="3859" width="0.85546875" customWidth="1"/>
    <col min="3860" max="3860" width="7.5703125" customWidth="1"/>
    <col min="3861" max="3861" width="2.85546875" customWidth="1"/>
    <col min="3862" max="3862" width="1" customWidth="1"/>
    <col min="3863" max="3863" width="2.140625" customWidth="1"/>
    <col min="3864" max="3864" width="4.42578125" customWidth="1"/>
    <col min="3865" max="3865" width="5" customWidth="1"/>
    <col min="3866" max="3866" width="4" customWidth="1"/>
    <col min="3867" max="3867" width="2" customWidth="1"/>
    <col min="3868" max="3868" width="2.5703125" customWidth="1"/>
    <col min="3869" max="3869" width="1.5703125" customWidth="1"/>
    <col min="3870" max="3870" width="0.85546875" customWidth="1"/>
    <col min="3871" max="3871" width="7" customWidth="1"/>
    <col min="3872" max="3872" width="5" customWidth="1"/>
    <col min="3873" max="3873" width="7.140625" customWidth="1"/>
    <col min="3874" max="3874" width="4.7109375" customWidth="1"/>
    <col min="3875" max="3875" width="2.7109375" customWidth="1"/>
    <col min="3876" max="3876" width="1.5703125" customWidth="1"/>
    <col min="3877" max="3877" width="7.85546875" customWidth="1"/>
    <col min="3878" max="3878" width="20.5703125" customWidth="1"/>
    <col min="3879" max="3879" width="3.140625" customWidth="1"/>
    <col min="3880" max="3880" width="0.28515625" customWidth="1"/>
    <col min="3881" max="3881" width="18.140625" customWidth="1"/>
    <col min="3882" max="3882" width="0.140625" customWidth="1"/>
    <col min="3883" max="3883" width="5.7109375" customWidth="1"/>
    <col min="4097" max="4097" width="0.5703125" customWidth="1"/>
    <col min="4098" max="4099" width="0.42578125" customWidth="1"/>
    <col min="4100" max="4110" width="0.5703125" customWidth="1"/>
    <col min="4111" max="4111" width="0.7109375" customWidth="1"/>
    <col min="4112" max="4112" width="0.5703125" customWidth="1"/>
    <col min="4113" max="4113" width="17.28515625" customWidth="1"/>
    <col min="4114" max="4114" width="9.5703125" customWidth="1"/>
    <col min="4115" max="4115" width="0.85546875" customWidth="1"/>
    <col min="4116" max="4116" width="7.5703125" customWidth="1"/>
    <col min="4117" max="4117" width="2.85546875" customWidth="1"/>
    <col min="4118" max="4118" width="1" customWidth="1"/>
    <col min="4119" max="4119" width="2.140625" customWidth="1"/>
    <col min="4120" max="4120" width="4.42578125" customWidth="1"/>
    <col min="4121" max="4121" width="5" customWidth="1"/>
    <col min="4122" max="4122" width="4" customWidth="1"/>
    <col min="4123" max="4123" width="2" customWidth="1"/>
    <col min="4124" max="4124" width="2.5703125" customWidth="1"/>
    <col min="4125" max="4125" width="1.5703125" customWidth="1"/>
    <col min="4126" max="4126" width="0.85546875" customWidth="1"/>
    <col min="4127" max="4127" width="7" customWidth="1"/>
    <col min="4128" max="4128" width="5" customWidth="1"/>
    <col min="4129" max="4129" width="7.140625" customWidth="1"/>
    <col min="4130" max="4130" width="4.7109375" customWidth="1"/>
    <col min="4131" max="4131" width="2.7109375" customWidth="1"/>
    <col min="4132" max="4132" width="1.5703125" customWidth="1"/>
    <col min="4133" max="4133" width="7.85546875" customWidth="1"/>
    <col min="4134" max="4134" width="20.5703125" customWidth="1"/>
    <col min="4135" max="4135" width="3.140625" customWidth="1"/>
    <col min="4136" max="4136" width="0.28515625" customWidth="1"/>
    <col min="4137" max="4137" width="18.140625" customWidth="1"/>
    <col min="4138" max="4138" width="0.140625" customWidth="1"/>
    <col min="4139" max="4139" width="5.7109375" customWidth="1"/>
    <col min="4353" max="4353" width="0.5703125" customWidth="1"/>
    <col min="4354" max="4355" width="0.42578125" customWidth="1"/>
    <col min="4356" max="4366" width="0.5703125" customWidth="1"/>
    <col min="4367" max="4367" width="0.7109375" customWidth="1"/>
    <col min="4368" max="4368" width="0.5703125" customWidth="1"/>
    <col min="4369" max="4369" width="17.28515625" customWidth="1"/>
    <col min="4370" max="4370" width="9.5703125" customWidth="1"/>
    <col min="4371" max="4371" width="0.85546875" customWidth="1"/>
    <col min="4372" max="4372" width="7.5703125" customWidth="1"/>
    <col min="4373" max="4373" width="2.85546875" customWidth="1"/>
    <col min="4374" max="4374" width="1" customWidth="1"/>
    <col min="4375" max="4375" width="2.140625" customWidth="1"/>
    <col min="4376" max="4376" width="4.42578125" customWidth="1"/>
    <col min="4377" max="4377" width="5" customWidth="1"/>
    <col min="4378" max="4378" width="4" customWidth="1"/>
    <col min="4379" max="4379" width="2" customWidth="1"/>
    <col min="4380" max="4380" width="2.5703125" customWidth="1"/>
    <col min="4381" max="4381" width="1.5703125" customWidth="1"/>
    <col min="4382" max="4382" width="0.85546875" customWidth="1"/>
    <col min="4383" max="4383" width="7" customWidth="1"/>
    <col min="4384" max="4384" width="5" customWidth="1"/>
    <col min="4385" max="4385" width="7.140625" customWidth="1"/>
    <col min="4386" max="4386" width="4.7109375" customWidth="1"/>
    <col min="4387" max="4387" width="2.7109375" customWidth="1"/>
    <col min="4388" max="4388" width="1.5703125" customWidth="1"/>
    <col min="4389" max="4389" width="7.85546875" customWidth="1"/>
    <col min="4390" max="4390" width="20.5703125" customWidth="1"/>
    <col min="4391" max="4391" width="3.140625" customWidth="1"/>
    <col min="4392" max="4392" width="0.28515625" customWidth="1"/>
    <col min="4393" max="4393" width="18.140625" customWidth="1"/>
    <col min="4394" max="4394" width="0.140625" customWidth="1"/>
    <col min="4395" max="4395" width="5.7109375" customWidth="1"/>
    <col min="4609" max="4609" width="0.5703125" customWidth="1"/>
    <col min="4610" max="4611" width="0.42578125" customWidth="1"/>
    <col min="4612" max="4622" width="0.5703125" customWidth="1"/>
    <col min="4623" max="4623" width="0.7109375" customWidth="1"/>
    <col min="4624" max="4624" width="0.5703125" customWidth="1"/>
    <col min="4625" max="4625" width="17.28515625" customWidth="1"/>
    <col min="4626" max="4626" width="9.5703125" customWidth="1"/>
    <col min="4627" max="4627" width="0.85546875" customWidth="1"/>
    <col min="4628" max="4628" width="7.5703125" customWidth="1"/>
    <col min="4629" max="4629" width="2.85546875" customWidth="1"/>
    <col min="4630" max="4630" width="1" customWidth="1"/>
    <col min="4631" max="4631" width="2.140625" customWidth="1"/>
    <col min="4632" max="4632" width="4.42578125" customWidth="1"/>
    <col min="4633" max="4633" width="5" customWidth="1"/>
    <col min="4634" max="4634" width="4" customWidth="1"/>
    <col min="4635" max="4635" width="2" customWidth="1"/>
    <col min="4636" max="4636" width="2.5703125" customWidth="1"/>
    <col min="4637" max="4637" width="1.5703125" customWidth="1"/>
    <col min="4638" max="4638" width="0.85546875" customWidth="1"/>
    <col min="4639" max="4639" width="7" customWidth="1"/>
    <col min="4640" max="4640" width="5" customWidth="1"/>
    <col min="4641" max="4641" width="7.140625" customWidth="1"/>
    <col min="4642" max="4642" width="4.7109375" customWidth="1"/>
    <col min="4643" max="4643" width="2.7109375" customWidth="1"/>
    <col min="4644" max="4644" width="1.5703125" customWidth="1"/>
    <col min="4645" max="4645" width="7.85546875" customWidth="1"/>
    <col min="4646" max="4646" width="20.5703125" customWidth="1"/>
    <col min="4647" max="4647" width="3.140625" customWidth="1"/>
    <col min="4648" max="4648" width="0.28515625" customWidth="1"/>
    <col min="4649" max="4649" width="18.140625" customWidth="1"/>
    <col min="4650" max="4650" width="0.140625" customWidth="1"/>
    <col min="4651" max="4651" width="5.7109375" customWidth="1"/>
    <col min="4865" max="4865" width="0.5703125" customWidth="1"/>
    <col min="4866" max="4867" width="0.42578125" customWidth="1"/>
    <col min="4868" max="4878" width="0.5703125" customWidth="1"/>
    <col min="4879" max="4879" width="0.7109375" customWidth="1"/>
    <col min="4880" max="4880" width="0.5703125" customWidth="1"/>
    <col min="4881" max="4881" width="17.28515625" customWidth="1"/>
    <col min="4882" max="4882" width="9.5703125" customWidth="1"/>
    <col min="4883" max="4883" width="0.85546875" customWidth="1"/>
    <col min="4884" max="4884" width="7.5703125" customWidth="1"/>
    <col min="4885" max="4885" width="2.85546875" customWidth="1"/>
    <col min="4886" max="4886" width="1" customWidth="1"/>
    <col min="4887" max="4887" width="2.140625" customWidth="1"/>
    <col min="4888" max="4888" width="4.42578125" customWidth="1"/>
    <col min="4889" max="4889" width="5" customWidth="1"/>
    <col min="4890" max="4890" width="4" customWidth="1"/>
    <col min="4891" max="4891" width="2" customWidth="1"/>
    <col min="4892" max="4892" width="2.5703125" customWidth="1"/>
    <col min="4893" max="4893" width="1.5703125" customWidth="1"/>
    <col min="4894" max="4894" width="0.85546875" customWidth="1"/>
    <col min="4895" max="4895" width="7" customWidth="1"/>
    <col min="4896" max="4896" width="5" customWidth="1"/>
    <col min="4897" max="4897" width="7.140625" customWidth="1"/>
    <col min="4898" max="4898" width="4.7109375" customWidth="1"/>
    <col min="4899" max="4899" width="2.7109375" customWidth="1"/>
    <col min="4900" max="4900" width="1.5703125" customWidth="1"/>
    <col min="4901" max="4901" width="7.85546875" customWidth="1"/>
    <col min="4902" max="4902" width="20.5703125" customWidth="1"/>
    <col min="4903" max="4903" width="3.140625" customWidth="1"/>
    <col min="4904" max="4904" width="0.28515625" customWidth="1"/>
    <col min="4905" max="4905" width="18.140625" customWidth="1"/>
    <col min="4906" max="4906" width="0.140625" customWidth="1"/>
    <col min="4907" max="4907" width="5.7109375" customWidth="1"/>
    <col min="5121" max="5121" width="0.5703125" customWidth="1"/>
    <col min="5122" max="5123" width="0.42578125" customWidth="1"/>
    <col min="5124" max="5134" width="0.5703125" customWidth="1"/>
    <col min="5135" max="5135" width="0.7109375" customWidth="1"/>
    <col min="5136" max="5136" width="0.5703125" customWidth="1"/>
    <col min="5137" max="5137" width="17.28515625" customWidth="1"/>
    <col min="5138" max="5138" width="9.5703125" customWidth="1"/>
    <col min="5139" max="5139" width="0.85546875" customWidth="1"/>
    <col min="5140" max="5140" width="7.5703125" customWidth="1"/>
    <col min="5141" max="5141" width="2.85546875" customWidth="1"/>
    <col min="5142" max="5142" width="1" customWidth="1"/>
    <col min="5143" max="5143" width="2.140625" customWidth="1"/>
    <col min="5144" max="5144" width="4.42578125" customWidth="1"/>
    <col min="5145" max="5145" width="5" customWidth="1"/>
    <col min="5146" max="5146" width="4" customWidth="1"/>
    <col min="5147" max="5147" width="2" customWidth="1"/>
    <col min="5148" max="5148" width="2.5703125" customWidth="1"/>
    <col min="5149" max="5149" width="1.5703125" customWidth="1"/>
    <col min="5150" max="5150" width="0.85546875" customWidth="1"/>
    <col min="5151" max="5151" width="7" customWidth="1"/>
    <col min="5152" max="5152" width="5" customWidth="1"/>
    <col min="5153" max="5153" width="7.140625" customWidth="1"/>
    <col min="5154" max="5154" width="4.7109375" customWidth="1"/>
    <col min="5155" max="5155" width="2.7109375" customWidth="1"/>
    <col min="5156" max="5156" width="1.5703125" customWidth="1"/>
    <col min="5157" max="5157" width="7.85546875" customWidth="1"/>
    <col min="5158" max="5158" width="20.5703125" customWidth="1"/>
    <col min="5159" max="5159" width="3.140625" customWidth="1"/>
    <col min="5160" max="5160" width="0.28515625" customWidth="1"/>
    <col min="5161" max="5161" width="18.140625" customWidth="1"/>
    <col min="5162" max="5162" width="0.140625" customWidth="1"/>
    <col min="5163" max="5163" width="5.7109375" customWidth="1"/>
    <col min="5377" max="5377" width="0.5703125" customWidth="1"/>
    <col min="5378" max="5379" width="0.42578125" customWidth="1"/>
    <col min="5380" max="5390" width="0.5703125" customWidth="1"/>
    <col min="5391" max="5391" width="0.7109375" customWidth="1"/>
    <col min="5392" max="5392" width="0.5703125" customWidth="1"/>
    <col min="5393" max="5393" width="17.28515625" customWidth="1"/>
    <col min="5394" max="5394" width="9.5703125" customWidth="1"/>
    <col min="5395" max="5395" width="0.85546875" customWidth="1"/>
    <col min="5396" max="5396" width="7.5703125" customWidth="1"/>
    <col min="5397" max="5397" width="2.85546875" customWidth="1"/>
    <col min="5398" max="5398" width="1" customWidth="1"/>
    <col min="5399" max="5399" width="2.140625" customWidth="1"/>
    <col min="5400" max="5400" width="4.42578125" customWidth="1"/>
    <col min="5401" max="5401" width="5" customWidth="1"/>
    <col min="5402" max="5402" width="4" customWidth="1"/>
    <col min="5403" max="5403" width="2" customWidth="1"/>
    <col min="5404" max="5404" width="2.5703125" customWidth="1"/>
    <col min="5405" max="5405" width="1.5703125" customWidth="1"/>
    <col min="5406" max="5406" width="0.85546875" customWidth="1"/>
    <col min="5407" max="5407" width="7" customWidth="1"/>
    <col min="5408" max="5408" width="5" customWidth="1"/>
    <col min="5409" max="5409" width="7.140625" customWidth="1"/>
    <col min="5410" max="5410" width="4.7109375" customWidth="1"/>
    <col min="5411" max="5411" width="2.7109375" customWidth="1"/>
    <col min="5412" max="5412" width="1.5703125" customWidth="1"/>
    <col min="5413" max="5413" width="7.85546875" customWidth="1"/>
    <col min="5414" max="5414" width="20.5703125" customWidth="1"/>
    <col min="5415" max="5415" width="3.140625" customWidth="1"/>
    <col min="5416" max="5416" width="0.28515625" customWidth="1"/>
    <col min="5417" max="5417" width="18.140625" customWidth="1"/>
    <col min="5418" max="5418" width="0.140625" customWidth="1"/>
    <col min="5419" max="5419" width="5.7109375" customWidth="1"/>
    <col min="5633" max="5633" width="0.5703125" customWidth="1"/>
    <col min="5634" max="5635" width="0.42578125" customWidth="1"/>
    <col min="5636" max="5646" width="0.5703125" customWidth="1"/>
    <col min="5647" max="5647" width="0.7109375" customWidth="1"/>
    <col min="5648" max="5648" width="0.5703125" customWidth="1"/>
    <col min="5649" max="5649" width="17.28515625" customWidth="1"/>
    <col min="5650" max="5650" width="9.5703125" customWidth="1"/>
    <col min="5651" max="5651" width="0.85546875" customWidth="1"/>
    <col min="5652" max="5652" width="7.5703125" customWidth="1"/>
    <col min="5653" max="5653" width="2.85546875" customWidth="1"/>
    <col min="5654" max="5654" width="1" customWidth="1"/>
    <col min="5655" max="5655" width="2.140625" customWidth="1"/>
    <col min="5656" max="5656" width="4.42578125" customWidth="1"/>
    <col min="5657" max="5657" width="5" customWidth="1"/>
    <col min="5658" max="5658" width="4" customWidth="1"/>
    <col min="5659" max="5659" width="2" customWidth="1"/>
    <col min="5660" max="5660" width="2.5703125" customWidth="1"/>
    <col min="5661" max="5661" width="1.5703125" customWidth="1"/>
    <col min="5662" max="5662" width="0.85546875" customWidth="1"/>
    <col min="5663" max="5663" width="7" customWidth="1"/>
    <col min="5664" max="5664" width="5" customWidth="1"/>
    <col min="5665" max="5665" width="7.140625" customWidth="1"/>
    <col min="5666" max="5666" width="4.7109375" customWidth="1"/>
    <col min="5667" max="5667" width="2.7109375" customWidth="1"/>
    <col min="5668" max="5668" width="1.5703125" customWidth="1"/>
    <col min="5669" max="5669" width="7.85546875" customWidth="1"/>
    <col min="5670" max="5670" width="20.5703125" customWidth="1"/>
    <col min="5671" max="5671" width="3.140625" customWidth="1"/>
    <col min="5672" max="5672" width="0.28515625" customWidth="1"/>
    <col min="5673" max="5673" width="18.140625" customWidth="1"/>
    <col min="5674" max="5674" width="0.140625" customWidth="1"/>
    <col min="5675" max="5675" width="5.7109375" customWidth="1"/>
    <col min="5889" max="5889" width="0.5703125" customWidth="1"/>
    <col min="5890" max="5891" width="0.42578125" customWidth="1"/>
    <col min="5892" max="5902" width="0.5703125" customWidth="1"/>
    <col min="5903" max="5903" width="0.7109375" customWidth="1"/>
    <col min="5904" max="5904" width="0.5703125" customWidth="1"/>
    <col min="5905" max="5905" width="17.28515625" customWidth="1"/>
    <col min="5906" max="5906" width="9.5703125" customWidth="1"/>
    <col min="5907" max="5907" width="0.85546875" customWidth="1"/>
    <col min="5908" max="5908" width="7.5703125" customWidth="1"/>
    <col min="5909" max="5909" width="2.85546875" customWidth="1"/>
    <col min="5910" max="5910" width="1" customWidth="1"/>
    <col min="5911" max="5911" width="2.140625" customWidth="1"/>
    <col min="5912" max="5912" width="4.42578125" customWidth="1"/>
    <col min="5913" max="5913" width="5" customWidth="1"/>
    <col min="5914" max="5914" width="4" customWidth="1"/>
    <col min="5915" max="5915" width="2" customWidth="1"/>
    <col min="5916" max="5916" width="2.5703125" customWidth="1"/>
    <col min="5917" max="5917" width="1.5703125" customWidth="1"/>
    <col min="5918" max="5918" width="0.85546875" customWidth="1"/>
    <col min="5919" max="5919" width="7" customWidth="1"/>
    <col min="5920" max="5920" width="5" customWidth="1"/>
    <col min="5921" max="5921" width="7.140625" customWidth="1"/>
    <col min="5922" max="5922" width="4.7109375" customWidth="1"/>
    <col min="5923" max="5923" width="2.7109375" customWidth="1"/>
    <col min="5924" max="5924" width="1.5703125" customWidth="1"/>
    <col min="5925" max="5925" width="7.85546875" customWidth="1"/>
    <col min="5926" max="5926" width="20.5703125" customWidth="1"/>
    <col min="5927" max="5927" width="3.140625" customWidth="1"/>
    <col min="5928" max="5928" width="0.28515625" customWidth="1"/>
    <col min="5929" max="5929" width="18.140625" customWidth="1"/>
    <col min="5930" max="5930" width="0.140625" customWidth="1"/>
    <col min="5931" max="5931" width="5.7109375" customWidth="1"/>
    <col min="6145" max="6145" width="0.5703125" customWidth="1"/>
    <col min="6146" max="6147" width="0.42578125" customWidth="1"/>
    <col min="6148" max="6158" width="0.5703125" customWidth="1"/>
    <col min="6159" max="6159" width="0.7109375" customWidth="1"/>
    <col min="6160" max="6160" width="0.5703125" customWidth="1"/>
    <col min="6161" max="6161" width="17.28515625" customWidth="1"/>
    <col min="6162" max="6162" width="9.5703125" customWidth="1"/>
    <col min="6163" max="6163" width="0.85546875" customWidth="1"/>
    <col min="6164" max="6164" width="7.5703125" customWidth="1"/>
    <col min="6165" max="6165" width="2.85546875" customWidth="1"/>
    <col min="6166" max="6166" width="1" customWidth="1"/>
    <col min="6167" max="6167" width="2.140625" customWidth="1"/>
    <col min="6168" max="6168" width="4.42578125" customWidth="1"/>
    <col min="6169" max="6169" width="5" customWidth="1"/>
    <col min="6170" max="6170" width="4" customWidth="1"/>
    <col min="6171" max="6171" width="2" customWidth="1"/>
    <col min="6172" max="6172" width="2.5703125" customWidth="1"/>
    <col min="6173" max="6173" width="1.5703125" customWidth="1"/>
    <col min="6174" max="6174" width="0.85546875" customWidth="1"/>
    <col min="6175" max="6175" width="7" customWidth="1"/>
    <col min="6176" max="6176" width="5" customWidth="1"/>
    <col min="6177" max="6177" width="7.140625" customWidth="1"/>
    <col min="6178" max="6178" width="4.7109375" customWidth="1"/>
    <col min="6179" max="6179" width="2.7109375" customWidth="1"/>
    <col min="6180" max="6180" width="1.5703125" customWidth="1"/>
    <col min="6181" max="6181" width="7.85546875" customWidth="1"/>
    <col min="6182" max="6182" width="20.5703125" customWidth="1"/>
    <col min="6183" max="6183" width="3.140625" customWidth="1"/>
    <col min="6184" max="6184" width="0.28515625" customWidth="1"/>
    <col min="6185" max="6185" width="18.140625" customWidth="1"/>
    <col min="6186" max="6186" width="0.140625" customWidth="1"/>
    <col min="6187" max="6187" width="5.7109375" customWidth="1"/>
    <col min="6401" max="6401" width="0.5703125" customWidth="1"/>
    <col min="6402" max="6403" width="0.42578125" customWidth="1"/>
    <col min="6404" max="6414" width="0.5703125" customWidth="1"/>
    <col min="6415" max="6415" width="0.7109375" customWidth="1"/>
    <col min="6416" max="6416" width="0.5703125" customWidth="1"/>
    <col min="6417" max="6417" width="17.28515625" customWidth="1"/>
    <col min="6418" max="6418" width="9.5703125" customWidth="1"/>
    <col min="6419" max="6419" width="0.85546875" customWidth="1"/>
    <col min="6420" max="6420" width="7.5703125" customWidth="1"/>
    <col min="6421" max="6421" width="2.85546875" customWidth="1"/>
    <col min="6422" max="6422" width="1" customWidth="1"/>
    <col min="6423" max="6423" width="2.140625" customWidth="1"/>
    <col min="6424" max="6424" width="4.42578125" customWidth="1"/>
    <col min="6425" max="6425" width="5" customWidth="1"/>
    <col min="6426" max="6426" width="4" customWidth="1"/>
    <col min="6427" max="6427" width="2" customWidth="1"/>
    <col min="6428" max="6428" width="2.5703125" customWidth="1"/>
    <col min="6429" max="6429" width="1.5703125" customWidth="1"/>
    <col min="6430" max="6430" width="0.85546875" customWidth="1"/>
    <col min="6431" max="6431" width="7" customWidth="1"/>
    <col min="6432" max="6432" width="5" customWidth="1"/>
    <col min="6433" max="6433" width="7.140625" customWidth="1"/>
    <col min="6434" max="6434" width="4.7109375" customWidth="1"/>
    <col min="6435" max="6435" width="2.7109375" customWidth="1"/>
    <col min="6436" max="6436" width="1.5703125" customWidth="1"/>
    <col min="6437" max="6437" width="7.85546875" customWidth="1"/>
    <col min="6438" max="6438" width="20.5703125" customWidth="1"/>
    <col min="6439" max="6439" width="3.140625" customWidth="1"/>
    <col min="6440" max="6440" width="0.28515625" customWidth="1"/>
    <col min="6441" max="6441" width="18.140625" customWidth="1"/>
    <col min="6442" max="6442" width="0.140625" customWidth="1"/>
    <col min="6443" max="6443" width="5.7109375" customWidth="1"/>
    <col min="6657" max="6657" width="0.5703125" customWidth="1"/>
    <col min="6658" max="6659" width="0.42578125" customWidth="1"/>
    <col min="6660" max="6670" width="0.5703125" customWidth="1"/>
    <col min="6671" max="6671" width="0.7109375" customWidth="1"/>
    <col min="6672" max="6672" width="0.5703125" customWidth="1"/>
    <col min="6673" max="6673" width="17.28515625" customWidth="1"/>
    <col min="6674" max="6674" width="9.5703125" customWidth="1"/>
    <col min="6675" max="6675" width="0.85546875" customWidth="1"/>
    <col min="6676" max="6676" width="7.5703125" customWidth="1"/>
    <col min="6677" max="6677" width="2.85546875" customWidth="1"/>
    <col min="6678" max="6678" width="1" customWidth="1"/>
    <col min="6679" max="6679" width="2.140625" customWidth="1"/>
    <col min="6680" max="6680" width="4.42578125" customWidth="1"/>
    <col min="6681" max="6681" width="5" customWidth="1"/>
    <col min="6682" max="6682" width="4" customWidth="1"/>
    <col min="6683" max="6683" width="2" customWidth="1"/>
    <col min="6684" max="6684" width="2.5703125" customWidth="1"/>
    <col min="6685" max="6685" width="1.5703125" customWidth="1"/>
    <col min="6686" max="6686" width="0.85546875" customWidth="1"/>
    <col min="6687" max="6687" width="7" customWidth="1"/>
    <col min="6688" max="6688" width="5" customWidth="1"/>
    <col min="6689" max="6689" width="7.140625" customWidth="1"/>
    <col min="6690" max="6690" width="4.7109375" customWidth="1"/>
    <col min="6691" max="6691" width="2.7109375" customWidth="1"/>
    <col min="6692" max="6692" width="1.5703125" customWidth="1"/>
    <col min="6693" max="6693" width="7.85546875" customWidth="1"/>
    <col min="6694" max="6694" width="20.5703125" customWidth="1"/>
    <col min="6695" max="6695" width="3.140625" customWidth="1"/>
    <col min="6696" max="6696" width="0.28515625" customWidth="1"/>
    <col min="6697" max="6697" width="18.140625" customWidth="1"/>
    <col min="6698" max="6698" width="0.140625" customWidth="1"/>
    <col min="6699" max="6699" width="5.7109375" customWidth="1"/>
    <col min="6913" max="6913" width="0.5703125" customWidth="1"/>
    <col min="6914" max="6915" width="0.42578125" customWidth="1"/>
    <col min="6916" max="6926" width="0.5703125" customWidth="1"/>
    <col min="6927" max="6927" width="0.7109375" customWidth="1"/>
    <col min="6928" max="6928" width="0.5703125" customWidth="1"/>
    <col min="6929" max="6929" width="17.28515625" customWidth="1"/>
    <col min="6930" max="6930" width="9.5703125" customWidth="1"/>
    <col min="6931" max="6931" width="0.85546875" customWidth="1"/>
    <col min="6932" max="6932" width="7.5703125" customWidth="1"/>
    <col min="6933" max="6933" width="2.85546875" customWidth="1"/>
    <col min="6934" max="6934" width="1" customWidth="1"/>
    <col min="6935" max="6935" width="2.140625" customWidth="1"/>
    <col min="6936" max="6936" width="4.42578125" customWidth="1"/>
    <col min="6937" max="6937" width="5" customWidth="1"/>
    <col min="6938" max="6938" width="4" customWidth="1"/>
    <col min="6939" max="6939" width="2" customWidth="1"/>
    <col min="6940" max="6940" width="2.5703125" customWidth="1"/>
    <col min="6941" max="6941" width="1.5703125" customWidth="1"/>
    <col min="6942" max="6942" width="0.85546875" customWidth="1"/>
    <col min="6943" max="6943" width="7" customWidth="1"/>
    <col min="6944" max="6944" width="5" customWidth="1"/>
    <col min="6945" max="6945" width="7.140625" customWidth="1"/>
    <col min="6946" max="6946" width="4.7109375" customWidth="1"/>
    <col min="6947" max="6947" width="2.7109375" customWidth="1"/>
    <col min="6948" max="6948" width="1.5703125" customWidth="1"/>
    <col min="6949" max="6949" width="7.85546875" customWidth="1"/>
    <col min="6950" max="6950" width="20.5703125" customWidth="1"/>
    <col min="6951" max="6951" width="3.140625" customWidth="1"/>
    <col min="6952" max="6952" width="0.28515625" customWidth="1"/>
    <col min="6953" max="6953" width="18.140625" customWidth="1"/>
    <col min="6954" max="6954" width="0.140625" customWidth="1"/>
    <col min="6955" max="6955" width="5.7109375" customWidth="1"/>
    <col min="7169" max="7169" width="0.5703125" customWidth="1"/>
    <col min="7170" max="7171" width="0.42578125" customWidth="1"/>
    <col min="7172" max="7182" width="0.5703125" customWidth="1"/>
    <col min="7183" max="7183" width="0.7109375" customWidth="1"/>
    <col min="7184" max="7184" width="0.5703125" customWidth="1"/>
    <col min="7185" max="7185" width="17.28515625" customWidth="1"/>
    <col min="7186" max="7186" width="9.5703125" customWidth="1"/>
    <col min="7187" max="7187" width="0.85546875" customWidth="1"/>
    <col min="7188" max="7188" width="7.5703125" customWidth="1"/>
    <col min="7189" max="7189" width="2.85546875" customWidth="1"/>
    <col min="7190" max="7190" width="1" customWidth="1"/>
    <col min="7191" max="7191" width="2.140625" customWidth="1"/>
    <col min="7192" max="7192" width="4.42578125" customWidth="1"/>
    <col min="7193" max="7193" width="5" customWidth="1"/>
    <col min="7194" max="7194" width="4" customWidth="1"/>
    <col min="7195" max="7195" width="2" customWidth="1"/>
    <col min="7196" max="7196" width="2.5703125" customWidth="1"/>
    <col min="7197" max="7197" width="1.5703125" customWidth="1"/>
    <col min="7198" max="7198" width="0.85546875" customWidth="1"/>
    <col min="7199" max="7199" width="7" customWidth="1"/>
    <col min="7200" max="7200" width="5" customWidth="1"/>
    <col min="7201" max="7201" width="7.140625" customWidth="1"/>
    <col min="7202" max="7202" width="4.7109375" customWidth="1"/>
    <col min="7203" max="7203" width="2.7109375" customWidth="1"/>
    <col min="7204" max="7204" width="1.5703125" customWidth="1"/>
    <col min="7205" max="7205" width="7.85546875" customWidth="1"/>
    <col min="7206" max="7206" width="20.5703125" customWidth="1"/>
    <col min="7207" max="7207" width="3.140625" customWidth="1"/>
    <col min="7208" max="7208" width="0.28515625" customWidth="1"/>
    <col min="7209" max="7209" width="18.140625" customWidth="1"/>
    <col min="7210" max="7210" width="0.140625" customWidth="1"/>
    <col min="7211" max="7211" width="5.7109375" customWidth="1"/>
    <col min="7425" max="7425" width="0.5703125" customWidth="1"/>
    <col min="7426" max="7427" width="0.42578125" customWidth="1"/>
    <col min="7428" max="7438" width="0.5703125" customWidth="1"/>
    <col min="7439" max="7439" width="0.7109375" customWidth="1"/>
    <col min="7440" max="7440" width="0.5703125" customWidth="1"/>
    <col min="7441" max="7441" width="17.28515625" customWidth="1"/>
    <col min="7442" max="7442" width="9.5703125" customWidth="1"/>
    <col min="7443" max="7443" width="0.85546875" customWidth="1"/>
    <col min="7444" max="7444" width="7.5703125" customWidth="1"/>
    <col min="7445" max="7445" width="2.85546875" customWidth="1"/>
    <col min="7446" max="7446" width="1" customWidth="1"/>
    <col min="7447" max="7447" width="2.140625" customWidth="1"/>
    <col min="7448" max="7448" width="4.42578125" customWidth="1"/>
    <col min="7449" max="7449" width="5" customWidth="1"/>
    <col min="7450" max="7450" width="4" customWidth="1"/>
    <col min="7451" max="7451" width="2" customWidth="1"/>
    <col min="7452" max="7452" width="2.5703125" customWidth="1"/>
    <col min="7453" max="7453" width="1.5703125" customWidth="1"/>
    <col min="7454" max="7454" width="0.85546875" customWidth="1"/>
    <col min="7455" max="7455" width="7" customWidth="1"/>
    <col min="7456" max="7456" width="5" customWidth="1"/>
    <col min="7457" max="7457" width="7.140625" customWidth="1"/>
    <col min="7458" max="7458" width="4.7109375" customWidth="1"/>
    <col min="7459" max="7459" width="2.7109375" customWidth="1"/>
    <col min="7460" max="7460" width="1.5703125" customWidth="1"/>
    <col min="7461" max="7461" width="7.85546875" customWidth="1"/>
    <col min="7462" max="7462" width="20.5703125" customWidth="1"/>
    <col min="7463" max="7463" width="3.140625" customWidth="1"/>
    <col min="7464" max="7464" width="0.28515625" customWidth="1"/>
    <col min="7465" max="7465" width="18.140625" customWidth="1"/>
    <col min="7466" max="7466" width="0.140625" customWidth="1"/>
    <col min="7467" max="7467" width="5.7109375" customWidth="1"/>
    <col min="7681" max="7681" width="0.5703125" customWidth="1"/>
    <col min="7682" max="7683" width="0.42578125" customWidth="1"/>
    <col min="7684" max="7694" width="0.5703125" customWidth="1"/>
    <col min="7695" max="7695" width="0.7109375" customWidth="1"/>
    <col min="7696" max="7696" width="0.5703125" customWidth="1"/>
    <col min="7697" max="7697" width="17.28515625" customWidth="1"/>
    <col min="7698" max="7698" width="9.5703125" customWidth="1"/>
    <col min="7699" max="7699" width="0.85546875" customWidth="1"/>
    <col min="7700" max="7700" width="7.5703125" customWidth="1"/>
    <col min="7701" max="7701" width="2.85546875" customWidth="1"/>
    <col min="7702" max="7702" width="1" customWidth="1"/>
    <col min="7703" max="7703" width="2.140625" customWidth="1"/>
    <col min="7704" max="7704" width="4.42578125" customWidth="1"/>
    <col min="7705" max="7705" width="5" customWidth="1"/>
    <col min="7706" max="7706" width="4" customWidth="1"/>
    <col min="7707" max="7707" width="2" customWidth="1"/>
    <col min="7708" max="7708" width="2.5703125" customWidth="1"/>
    <col min="7709" max="7709" width="1.5703125" customWidth="1"/>
    <col min="7710" max="7710" width="0.85546875" customWidth="1"/>
    <col min="7711" max="7711" width="7" customWidth="1"/>
    <col min="7712" max="7712" width="5" customWidth="1"/>
    <col min="7713" max="7713" width="7.140625" customWidth="1"/>
    <col min="7714" max="7714" width="4.7109375" customWidth="1"/>
    <col min="7715" max="7715" width="2.7109375" customWidth="1"/>
    <col min="7716" max="7716" width="1.5703125" customWidth="1"/>
    <col min="7717" max="7717" width="7.85546875" customWidth="1"/>
    <col min="7718" max="7718" width="20.5703125" customWidth="1"/>
    <col min="7719" max="7719" width="3.140625" customWidth="1"/>
    <col min="7720" max="7720" width="0.28515625" customWidth="1"/>
    <col min="7721" max="7721" width="18.140625" customWidth="1"/>
    <col min="7722" max="7722" width="0.140625" customWidth="1"/>
    <col min="7723" max="7723" width="5.7109375" customWidth="1"/>
    <col min="7937" max="7937" width="0.5703125" customWidth="1"/>
    <col min="7938" max="7939" width="0.42578125" customWidth="1"/>
    <col min="7940" max="7950" width="0.5703125" customWidth="1"/>
    <col min="7951" max="7951" width="0.7109375" customWidth="1"/>
    <col min="7952" max="7952" width="0.5703125" customWidth="1"/>
    <col min="7953" max="7953" width="17.28515625" customWidth="1"/>
    <col min="7954" max="7954" width="9.5703125" customWidth="1"/>
    <col min="7955" max="7955" width="0.85546875" customWidth="1"/>
    <col min="7956" max="7956" width="7.5703125" customWidth="1"/>
    <col min="7957" max="7957" width="2.85546875" customWidth="1"/>
    <col min="7958" max="7958" width="1" customWidth="1"/>
    <col min="7959" max="7959" width="2.140625" customWidth="1"/>
    <col min="7960" max="7960" width="4.42578125" customWidth="1"/>
    <col min="7961" max="7961" width="5" customWidth="1"/>
    <col min="7962" max="7962" width="4" customWidth="1"/>
    <col min="7963" max="7963" width="2" customWidth="1"/>
    <col min="7964" max="7964" width="2.5703125" customWidth="1"/>
    <col min="7965" max="7965" width="1.5703125" customWidth="1"/>
    <col min="7966" max="7966" width="0.85546875" customWidth="1"/>
    <col min="7967" max="7967" width="7" customWidth="1"/>
    <col min="7968" max="7968" width="5" customWidth="1"/>
    <col min="7969" max="7969" width="7.140625" customWidth="1"/>
    <col min="7970" max="7970" width="4.7109375" customWidth="1"/>
    <col min="7971" max="7971" width="2.7109375" customWidth="1"/>
    <col min="7972" max="7972" width="1.5703125" customWidth="1"/>
    <col min="7973" max="7973" width="7.85546875" customWidth="1"/>
    <col min="7974" max="7974" width="20.5703125" customWidth="1"/>
    <col min="7975" max="7975" width="3.140625" customWidth="1"/>
    <col min="7976" max="7976" width="0.28515625" customWidth="1"/>
    <col min="7977" max="7977" width="18.140625" customWidth="1"/>
    <col min="7978" max="7978" width="0.140625" customWidth="1"/>
    <col min="7979" max="7979" width="5.7109375" customWidth="1"/>
    <col min="8193" max="8193" width="0.5703125" customWidth="1"/>
    <col min="8194" max="8195" width="0.42578125" customWidth="1"/>
    <col min="8196" max="8206" width="0.5703125" customWidth="1"/>
    <col min="8207" max="8207" width="0.7109375" customWidth="1"/>
    <col min="8208" max="8208" width="0.5703125" customWidth="1"/>
    <col min="8209" max="8209" width="17.28515625" customWidth="1"/>
    <col min="8210" max="8210" width="9.5703125" customWidth="1"/>
    <col min="8211" max="8211" width="0.85546875" customWidth="1"/>
    <col min="8212" max="8212" width="7.5703125" customWidth="1"/>
    <col min="8213" max="8213" width="2.85546875" customWidth="1"/>
    <col min="8214" max="8214" width="1" customWidth="1"/>
    <col min="8215" max="8215" width="2.140625" customWidth="1"/>
    <col min="8216" max="8216" width="4.42578125" customWidth="1"/>
    <col min="8217" max="8217" width="5" customWidth="1"/>
    <col min="8218" max="8218" width="4" customWidth="1"/>
    <col min="8219" max="8219" width="2" customWidth="1"/>
    <col min="8220" max="8220" width="2.5703125" customWidth="1"/>
    <col min="8221" max="8221" width="1.5703125" customWidth="1"/>
    <col min="8222" max="8222" width="0.85546875" customWidth="1"/>
    <col min="8223" max="8223" width="7" customWidth="1"/>
    <col min="8224" max="8224" width="5" customWidth="1"/>
    <col min="8225" max="8225" width="7.140625" customWidth="1"/>
    <col min="8226" max="8226" width="4.7109375" customWidth="1"/>
    <col min="8227" max="8227" width="2.7109375" customWidth="1"/>
    <col min="8228" max="8228" width="1.5703125" customWidth="1"/>
    <col min="8229" max="8229" width="7.85546875" customWidth="1"/>
    <col min="8230" max="8230" width="20.5703125" customWidth="1"/>
    <col min="8231" max="8231" width="3.140625" customWidth="1"/>
    <col min="8232" max="8232" width="0.28515625" customWidth="1"/>
    <col min="8233" max="8233" width="18.140625" customWidth="1"/>
    <col min="8234" max="8234" width="0.140625" customWidth="1"/>
    <col min="8235" max="8235" width="5.7109375" customWidth="1"/>
    <col min="8449" max="8449" width="0.5703125" customWidth="1"/>
    <col min="8450" max="8451" width="0.42578125" customWidth="1"/>
    <col min="8452" max="8462" width="0.5703125" customWidth="1"/>
    <col min="8463" max="8463" width="0.7109375" customWidth="1"/>
    <col min="8464" max="8464" width="0.5703125" customWidth="1"/>
    <col min="8465" max="8465" width="17.28515625" customWidth="1"/>
    <col min="8466" max="8466" width="9.5703125" customWidth="1"/>
    <col min="8467" max="8467" width="0.85546875" customWidth="1"/>
    <col min="8468" max="8468" width="7.5703125" customWidth="1"/>
    <col min="8469" max="8469" width="2.85546875" customWidth="1"/>
    <col min="8470" max="8470" width="1" customWidth="1"/>
    <col min="8471" max="8471" width="2.140625" customWidth="1"/>
    <col min="8472" max="8472" width="4.42578125" customWidth="1"/>
    <col min="8473" max="8473" width="5" customWidth="1"/>
    <col min="8474" max="8474" width="4" customWidth="1"/>
    <col min="8475" max="8475" width="2" customWidth="1"/>
    <col min="8476" max="8476" width="2.5703125" customWidth="1"/>
    <col min="8477" max="8477" width="1.5703125" customWidth="1"/>
    <col min="8478" max="8478" width="0.85546875" customWidth="1"/>
    <col min="8479" max="8479" width="7" customWidth="1"/>
    <col min="8480" max="8480" width="5" customWidth="1"/>
    <col min="8481" max="8481" width="7.140625" customWidth="1"/>
    <col min="8482" max="8482" width="4.7109375" customWidth="1"/>
    <col min="8483" max="8483" width="2.7109375" customWidth="1"/>
    <col min="8484" max="8484" width="1.5703125" customWidth="1"/>
    <col min="8485" max="8485" width="7.85546875" customWidth="1"/>
    <col min="8486" max="8486" width="20.5703125" customWidth="1"/>
    <col min="8487" max="8487" width="3.140625" customWidth="1"/>
    <col min="8488" max="8488" width="0.28515625" customWidth="1"/>
    <col min="8489" max="8489" width="18.140625" customWidth="1"/>
    <col min="8490" max="8490" width="0.140625" customWidth="1"/>
    <col min="8491" max="8491" width="5.7109375" customWidth="1"/>
    <col min="8705" max="8705" width="0.5703125" customWidth="1"/>
    <col min="8706" max="8707" width="0.42578125" customWidth="1"/>
    <col min="8708" max="8718" width="0.5703125" customWidth="1"/>
    <col min="8719" max="8719" width="0.7109375" customWidth="1"/>
    <col min="8720" max="8720" width="0.5703125" customWidth="1"/>
    <col min="8721" max="8721" width="17.28515625" customWidth="1"/>
    <col min="8722" max="8722" width="9.5703125" customWidth="1"/>
    <col min="8723" max="8723" width="0.85546875" customWidth="1"/>
    <col min="8724" max="8724" width="7.5703125" customWidth="1"/>
    <col min="8725" max="8725" width="2.85546875" customWidth="1"/>
    <col min="8726" max="8726" width="1" customWidth="1"/>
    <col min="8727" max="8727" width="2.140625" customWidth="1"/>
    <col min="8728" max="8728" width="4.42578125" customWidth="1"/>
    <col min="8729" max="8729" width="5" customWidth="1"/>
    <col min="8730" max="8730" width="4" customWidth="1"/>
    <col min="8731" max="8731" width="2" customWidth="1"/>
    <col min="8732" max="8732" width="2.5703125" customWidth="1"/>
    <col min="8733" max="8733" width="1.5703125" customWidth="1"/>
    <col min="8734" max="8734" width="0.85546875" customWidth="1"/>
    <col min="8735" max="8735" width="7" customWidth="1"/>
    <col min="8736" max="8736" width="5" customWidth="1"/>
    <col min="8737" max="8737" width="7.140625" customWidth="1"/>
    <col min="8738" max="8738" width="4.7109375" customWidth="1"/>
    <col min="8739" max="8739" width="2.7109375" customWidth="1"/>
    <col min="8740" max="8740" width="1.5703125" customWidth="1"/>
    <col min="8741" max="8741" width="7.85546875" customWidth="1"/>
    <col min="8742" max="8742" width="20.5703125" customWidth="1"/>
    <col min="8743" max="8743" width="3.140625" customWidth="1"/>
    <col min="8744" max="8744" width="0.28515625" customWidth="1"/>
    <col min="8745" max="8745" width="18.140625" customWidth="1"/>
    <col min="8746" max="8746" width="0.140625" customWidth="1"/>
    <col min="8747" max="8747" width="5.7109375" customWidth="1"/>
    <col min="8961" max="8961" width="0.5703125" customWidth="1"/>
    <col min="8962" max="8963" width="0.42578125" customWidth="1"/>
    <col min="8964" max="8974" width="0.5703125" customWidth="1"/>
    <col min="8975" max="8975" width="0.7109375" customWidth="1"/>
    <col min="8976" max="8976" width="0.5703125" customWidth="1"/>
    <col min="8977" max="8977" width="17.28515625" customWidth="1"/>
    <col min="8978" max="8978" width="9.5703125" customWidth="1"/>
    <col min="8979" max="8979" width="0.85546875" customWidth="1"/>
    <col min="8980" max="8980" width="7.5703125" customWidth="1"/>
    <col min="8981" max="8981" width="2.85546875" customWidth="1"/>
    <col min="8982" max="8982" width="1" customWidth="1"/>
    <col min="8983" max="8983" width="2.140625" customWidth="1"/>
    <col min="8984" max="8984" width="4.42578125" customWidth="1"/>
    <col min="8985" max="8985" width="5" customWidth="1"/>
    <col min="8986" max="8986" width="4" customWidth="1"/>
    <col min="8987" max="8987" width="2" customWidth="1"/>
    <col min="8988" max="8988" width="2.5703125" customWidth="1"/>
    <col min="8989" max="8989" width="1.5703125" customWidth="1"/>
    <col min="8990" max="8990" width="0.85546875" customWidth="1"/>
    <col min="8991" max="8991" width="7" customWidth="1"/>
    <col min="8992" max="8992" width="5" customWidth="1"/>
    <col min="8993" max="8993" width="7.140625" customWidth="1"/>
    <col min="8994" max="8994" width="4.7109375" customWidth="1"/>
    <col min="8995" max="8995" width="2.7109375" customWidth="1"/>
    <col min="8996" max="8996" width="1.5703125" customWidth="1"/>
    <col min="8997" max="8997" width="7.85546875" customWidth="1"/>
    <col min="8998" max="8998" width="20.5703125" customWidth="1"/>
    <col min="8999" max="8999" width="3.140625" customWidth="1"/>
    <col min="9000" max="9000" width="0.28515625" customWidth="1"/>
    <col min="9001" max="9001" width="18.140625" customWidth="1"/>
    <col min="9002" max="9002" width="0.140625" customWidth="1"/>
    <col min="9003" max="9003" width="5.7109375" customWidth="1"/>
    <col min="9217" max="9217" width="0.5703125" customWidth="1"/>
    <col min="9218" max="9219" width="0.42578125" customWidth="1"/>
    <col min="9220" max="9230" width="0.5703125" customWidth="1"/>
    <col min="9231" max="9231" width="0.7109375" customWidth="1"/>
    <col min="9232" max="9232" width="0.5703125" customWidth="1"/>
    <col min="9233" max="9233" width="17.28515625" customWidth="1"/>
    <col min="9234" max="9234" width="9.5703125" customWidth="1"/>
    <col min="9235" max="9235" width="0.85546875" customWidth="1"/>
    <col min="9236" max="9236" width="7.5703125" customWidth="1"/>
    <col min="9237" max="9237" width="2.85546875" customWidth="1"/>
    <col min="9238" max="9238" width="1" customWidth="1"/>
    <col min="9239" max="9239" width="2.140625" customWidth="1"/>
    <col min="9240" max="9240" width="4.42578125" customWidth="1"/>
    <col min="9241" max="9241" width="5" customWidth="1"/>
    <col min="9242" max="9242" width="4" customWidth="1"/>
    <col min="9243" max="9243" width="2" customWidth="1"/>
    <col min="9244" max="9244" width="2.5703125" customWidth="1"/>
    <col min="9245" max="9245" width="1.5703125" customWidth="1"/>
    <col min="9246" max="9246" width="0.85546875" customWidth="1"/>
    <col min="9247" max="9247" width="7" customWidth="1"/>
    <col min="9248" max="9248" width="5" customWidth="1"/>
    <col min="9249" max="9249" width="7.140625" customWidth="1"/>
    <col min="9250" max="9250" width="4.7109375" customWidth="1"/>
    <col min="9251" max="9251" width="2.7109375" customWidth="1"/>
    <col min="9252" max="9252" width="1.5703125" customWidth="1"/>
    <col min="9253" max="9253" width="7.85546875" customWidth="1"/>
    <col min="9254" max="9254" width="20.5703125" customWidth="1"/>
    <col min="9255" max="9255" width="3.140625" customWidth="1"/>
    <col min="9256" max="9256" width="0.28515625" customWidth="1"/>
    <col min="9257" max="9257" width="18.140625" customWidth="1"/>
    <col min="9258" max="9258" width="0.140625" customWidth="1"/>
    <col min="9259" max="9259" width="5.7109375" customWidth="1"/>
    <col min="9473" max="9473" width="0.5703125" customWidth="1"/>
    <col min="9474" max="9475" width="0.42578125" customWidth="1"/>
    <col min="9476" max="9486" width="0.5703125" customWidth="1"/>
    <col min="9487" max="9487" width="0.7109375" customWidth="1"/>
    <col min="9488" max="9488" width="0.5703125" customWidth="1"/>
    <col min="9489" max="9489" width="17.28515625" customWidth="1"/>
    <col min="9490" max="9490" width="9.5703125" customWidth="1"/>
    <col min="9491" max="9491" width="0.85546875" customWidth="1"/>
    <col min="9492" max="9492" width="7.5703125" customWidth="1"/>
    <col min="9493" max="9493" width="2.85546875" customWidth="1"/>
    <col min="9494" max="9494" width="1" customWidth="1"/>
    <col min="9495" max="9495" width="2.140625" customWidth="1"/>
    <col min="9496" max="9496" width="4.42578125" customWidth="1"/>
    <col min="9497" max="9497" width="5" customWidth="1"/>
    <col min="9498" max="9498" width="4" customWidth="1"/>
    <col min="9499" max="9499" width="2" customWidth="1"/>
    <col min="9500" max="9500" width="2.5703125" customWidth="1"/>
    <col min="9501" max="9501" width="1.5703125" customWidth="1"/>
    <col min="9502" max="9502" width="0.85546875" customWidth="1"/>
    <col min="9503" max="9503" width="7" customWidth="1"/>
    <col min="9504" max="9504" width="5" customWidth="1"/>
    <col min="9505" max="9505" width="7.140625" customWidth="1"/>
    <col min="9506" max="9506" width="4.7109375" customWidth="1"/>
    <col min="9507" max="9507" width="2.7109375" customWidth="1"/>
    <col min="9508" max="9508" width="1.5703125" customWidth="1"/>
    <col min="9509" max="9509" width="7.85546875" customWidth="1"/>
    <col min="9510" max="9510" width="20.5703125" customWidth="1"/>
    <col min="9511" max="9511" width="3.140625" customWidth="1"/>
    <col min="9512" max="9512" width="0.28515625" customWidth="1"/>
    <col min="9513" max="9513" width="18.140625" customWidth="1"/>
    <col min="9514" max="9514" width="0.140625" customWidth="1"/>
    <col min="9515" max="9515" width="5.7109375" customWidth="1"/>
    <col min="9729" max="9729" width="0.5703125" customWidth="1"/>
    <col min="9730" max="9731" width="0.42578125" customWidth="1"/>
    <col min="9732" max="9742" width="0.5703125" customWidth="1"/>
    <col min="9743" max="9743" width="0.7109375" customWidth="1"/>
    <col min="9744" max="9744" width="0.5703125" customWidth="1"/>
    <col min="9745" max="9745" width="17.28515625" customWidth="1"/>
    <col min="9746" max="9746" width="9.5703125" customWidth="1"/>
    <col min="9747" max="9747" width="0.85546875" customWidth="1"/>
    <col min="9748" max="9748" width="7.5703125" customWidth="1"/>
    <col min="9749" max="9749" width="2.85546875" customWidth="1"/>
    <col min="9750" max="9750" width="1" customWidth="1"/>
    <col min="9751" max="9751" width="2.140625" customWidth="1"/>
    <col min="9752" max="9752" width="4.42578125" customWidth="1"/>
    <col min="9753" max="9753" width="5" customWidth="1"/>
    <col min="9754" max="9754" width="4" customWidth="1"/>
    <col min="9755" max="9755" width="2" customWidth="1"/>
    <col min="9756" max="9756" width="2.5703125" customWidth="1"/>
    <col min="9757" max="9757" width="1.5703125" customWidth="1"/>
    <col min="9758" max="9758" width="0.85546875" customWidth="1"/>
    <col min="9759" max="9759" width="7" customWidth="1"/>
    <col min="9760" max="9760" width="5" customWidth="1"/>
    <col min="9761" max="9761" width="7.140625" customWidth="1"/>
    <col min="9762" max="9762" width="4.7109375" customWidth="1"/>
    <col min="9763" max="9763" width="2.7109375" customWidth="1"/>
    <col min="9764" max="9764" width="1.5703125" customWidth="1"/>
    <col min="9765" max="9765" width="7.85546875" customWidth="1"/>
    <col min="9766" max="9766" width="20.5703125" customWidth="1"/>
    <col min="9767" max="9767" width="3.140625" customWidth="1"/>
    <col min="9768" max="9768" width="0.28515625" customWidth="1"/>
    <col min="9769" max="9769" width="18.140625" customWidth="1"/>
    <col min="9770" max="9770" width="0.140625" customWidth="1"/>
    <col min="9771" max="9771" width="5.7109375" customWidth="1"/>
    <col min="9985" max="9985" width="0.5703125" customWidth="1"/>
    <col min="9986" max="9987" width="0.42578125" customWidth="1"/>
    <col min="9988" max="9998" width="0.5703125" customWidth="1"/>
    <col min="9999" max="9999" width="0.7109375" customWidth="1"/>
    <col min="10000" max="10000" width="0.5703125" customWidth="1"/>
    <col min="10001" max="10001" width="17.28515625" customWidth="1"/>
    <col min="10002" max="10002" width="9.5703125" customWidth="1"/>
    <col min="10003" max="10003" width="0.85546875" customWidth="1"/>
    <col min="10004" max="10004" width="7.5703125" customWidth="1"/>
    <col min="10005" max="10005" width="2.85546875" customWidth="1"/>
    <col min="10006" max="10006" width="1" customWidth="1"/>
    <col min="10007" max="10007" width="2.140625" customWidth="1"/>
    <col min="10008" max="10008" width="4.42578125" customWidth="1"/>
    <col min="10009" max="10009" width="5" customWidth="1"/>
    <col min="10010" max="10010" width="4" customWidth="1"/>
    <col min="10011" max="10011" width="2" customWidth="1"/>
    <col min="10012" max="10012" width="2.5703125" customWidth="1"/>
    <col min="10013" max="10013" width="1.5703125" customWidth="1"/>
    <col min="10014" max="10014" width="0.85546875" customWidth="1"/>
    <col min="10015" max="10015" width="7" customWidth="1"/>
    <col min="10016" max="10016" width="5" customWidth="1"/>
    <col min="10017" max="10017" width="7.140625" customWidth="1"/>
    <col min="10018" max="10018" width="4.7109375" customWidth="1"/>
    <col min="10019" max="10019" width="2.7109375" customWidth="1"/>
    <col min="10020" max="10020" width="1.5703125" customWidth="1"/>
    <col min="10021" max="10021" width="7.85546875" customWidth="1"/>
    <col min="10022" max="10022" width="20.5703125" customWidth="1"/>
    <col min="10023" max="10023" width="3.140625" customWidth="1"/>
    <col min="10024" max="10024" width="0.28515625" customWidth="1"/>
    <col min="10025" max="10025" width="18.140625" customWidth="1"/>
    <col min="10026" max="10026" width="0.140625" customWidth="1"/>
    <col min="10027" max="10027" width="5.7109375" customWidth="1"/>
    <col min="10241" max="10241" width="0.5703125" customWidth="1"/>
    <col min="10242" max="10243" width="0.42578125" customWidth="1"/>
    <col min="10244" max="10254" width="0.5703125" customWidth="1"/>
    <col min="10255" max="10255" width="0.7109375" customWidth="1"/>
    <col min="10256" max="10256" width="0.5703125" customWidth="1"/>
    <col min="10257" max="10257" width="17.28515625" customWidth="1"/>
    <col min="10258" max="10258" width="9.5703125" customWidth="1"/>
    <col min="10259" max="10259" width="0.85546875" customWidth="1"/>
    <col min="10260" max="10260" width="7.5703125" customWidth="1"/>
    <col min="10261" max="10261" width="2.85546875" customWidth="1"/>
    <col min="10262" max="10262" width="1" customWidth="1"/>
    <col min="10263" max="10263" width="2.140625" customWidth="1"/>
    <col min="10264" max="10264" width="4.42578125" customWidth="1"/>
    <col min="10265" max="10265" width="5" customWidth="1"/>
    <col min="10266" max="10266" width="4" customWidth="1"/>
    <col min="10267" max="10267" width="2" customWidth="1"/>
    <col min="10268" max="10268" width="2.5703125" customWidth="1"/>
    <col min="10269" max="10269" width="1.5703125" customWidth="1"/>
    <col min="10270" max="10270" width="0.85546875" customWidth="1"/>
    <col min="10271" max="10271" width="7" customWidth="1"/>
    <col min="10272" max="10272" width="5" customWidth="1"/>
    <col min="10273" max="10273" width="7.140625" customWidth="1"/>
    <col min="10274" max="10274" width="4.7109375" customWidth="1"/>
    <col min="10275" max="10275" width="2.7109375" customWidth="1"/>
    <col min="10276" max="10276" width="1.5703125" customWidth="1"/>
    <col min="10277" max="10277" width="7.85546875" customWidth="1"/>
    <col min="10278" max="10278" width="20.5703125" customWidth="1"/>
    <col min="10279" max="10279" width="3.140625" customWidth="1"/>
    <col min="10280" max="10280" width="0.28515625" customWidth="1"/>
    <col min="10281" max="10281" width="18.140625" customWidth="1"/>
    <col min="10282" max="10282" width="0.140625" customWidth="1"/>
    <col min="10283" max="10283" width="5.7109375" customWidth="1"/>
    <col min="10497" max="10497" width="0.5703125" customWidth="1"/>
    <col min="10498" max="10499" width="0.42578125" customWidth="1"/>
    <col min="10500" max="10510" width="0.5703125" customWidth="1"/>
    <col min="10511" max="10511" width="0.7109375" customWidth="1"/>
    <col min="10512" max="10512" width="0.5703125" customWidth="1"/>
    <col min="10513" max="10513" width="17.28515625" customWidth="1"/>
    <col min="10514" max="10514" width="9.5703125" customWidth="1"/>
    <col min="10515" max="10515" width="0.85546875" customWidth="1"/>
    <col min="10516" max="10516" width="7.5703125" customWidth="1"/>
    <col min="10517" max="10517" width="2.85546875" customWidth="1"/>
    <col min="10518" max="10518" width="1" customWidth="1"/>
    <col min="10519" max="10519" width="2.140625" customWidth="1"/>
    <col min="10520" max="10520" width="4.42578125" customWidth="1"/>
    <col min="10521" max="10521" width="5" customWidth="1"/>
    <col min="10522" max="10522" width="4" customWidth="1"/>
    <col min="10523" max="10523" width="2" customWidth="1"/>
    <col min="10524" max="10524" width="2.5703125" customWidth="1"/>
    <col min="10525" max="10525" width="1.5703125" customWidth="1"/>
    <col min="10526" max="10526" width="0.85546875" customWidth="1"/>
    <col min="10527" max="10527" width="7" customWidth="1"/>
    <col min="10528" max="10528" width="5" customWidth="1"/>
    <col min="10529" max="10529" width="7.140625" customWidth="1"/>
    <col min="10530" max="10530" width="4.7109375" customWidth="1"/>
    <col min="10531" max="10531" width="2.7109375" customWidth="1"/>
    <col min="10532" max="10532" width="1.5703125" customWidth="1"/>
    <col min="10533" max="10533" width="7.85546875" customWidth="1"/>
    <col min="10534" max="10534" width="20.5703125" customWidth="1"/>
    <col min="10535" max="10535" width="3.140625" customWidth="1"/>
    <col min="10536" max="10536" width="0.28515625" customWidth="1"/>
    <col min="10537" max="10537" width="18.140625" customWidth="1"/>
    <col min="10538" max="10538" width="0.140625" customWidth="1"/>
    <col min="10539" max="10539" width="5.7109375" customWidth="1"/>
    <col min="10753" max="10753" width="0.5703125" customWidth="1"/>
    <col min="10754" max="10755" width="0.42578125" customWidth="1"/>
    <col min="10756" max="10766" width="0.5703125" customWidth="1"/>
    <col min="10767" max="10767" width="0.7109375" customWidth="1"/>
    <col min="10768" max="10768" width="0.5703125" customWidth="1"/>
    <col min="10769" max="10769" width="17.28515625" customWidth="1"/>
    <col min="10770" max="10770" width="9.5703125" customWidth="1"/>
    <col min="10771" max="10771" width="0.85546875" customWidth="1"/>
    <col min="10772" max="10772" width="7.5703125" customWidth="1"/>
    <col min="10773" max="10773" width="2.85546875" customWidth="1"/>
    <col min="10774" max="10774" width="1" customWidth="1"/>
    <col min="10775" max="10775" width="2.140625" customWidth="1"/>
    <col min="10776" max="10776" width="4.42578125" customWidth="1"/>
    <col min="10777" max="10777" width="5" customWidth="1"/>
    <col min="10778" max="10778" width="4" customWidth="1"/>
    <col min="10779" max="10779" width="2" customWidth="1"/>
    <col min="10780" max="10780" width="2.5703125" customWidth="1"/>
    <col min="10781" max="10781" width="1.5703125" customWidth="1"/>
    <col min="10782" max="10782" width="0.85546875" customWidth="1"/>
    <col min="10783" max="10783" width="7" customWidth="1"/>
    <col min="10784" max="10784" width="5" customWidth="1"/>
    <col min="10785" max="10785" width="7.140625" customWidth="1"/>
    <col min="10786" max="10786" width="4.7109375" customWidth="1"/>
    <col min="10787" max="10787" width="2.7109375" customWidth="1"/>
    <col min="10788" max="10788" width="1.5703125" customWidth="1"/>
    <col min="10789" max="10789" width="7.85546875" customWidth="1"/>
    <col min="10790" max="10790" width="20.5703125" customWidth="1"/>
    <col min="10791" max="10791" width="3.140625" customWidth="1"/>
    <col min="10792" max="10792" width="0.28515625" customWidth="1"/>
    <col min="10793" max="10793" width="18.140625" customWidth="1"/>
    <col min="10794" max="10794" width="0.140625" customWidth="1"/>
    <col min="10795" max="10795" width="5.7109375" customWidth="1"/>
    <col min="11009" max="11009" width="0.5703125" customWidth="1"/>
    <col min="11010" max="11011" width="0.42578125" customWidth="1"/>
    <col min="11012" max="11022" width="0.5703125" customWidth="1"/>
    <col min="11023" max="11023" width="0.7109375" customWidth="1"/>
    <col min="11024" max="11024" width="0.5703125" customWidth="1"/>
    <col min="11025" max="11025" width="17.28515625" customWidth="1"/>
    <col min="11026" max="11026" width="9.5703125" customWidth="1"/>
    <col min="11027" max="11027" width="0.85546875" customWidth="1"/>
    <col min="11028" max="11028" width="7.5703125" customWidth="1"/>
    <col min="11029" max="11029" width="2.85546875" customWidth="1"/>
    <col min="11030" max="11030" width="1" customWidth="1"/>
    <col min="11031" max="11031" width="2.140625" customWidth="1"/>
    <col min="11032" max="11032" width="4.42578125" customWidth="1"/>
    <col min="11033" max="11033" width="5" customWidth="1"/>
    <col min="11034" max="11034" width="4" customWidth="1"/>
    <col min="11035" max="11035" width="2" customWidth="1"/>
    <col min="11036" max="11036" width="2.5703125" customWidth="1"/>
    <col min="11037" max="11037" width="1.5703125" customWidth="1"/>
    <col min="11038" max="11038" width="0.85546875" customWidth="1"/>
    <col min="11039" max="11039" width="7" customWidth="1"/>
    <col min="11040" max="11040" width="5" customWidth="1"/>
    <col min="11041" max="11041" width="7.140625" customWidth="1"/>
    <col min="11042" max="11042" width="4.7109375" customWidth="1"/>
    <col min="11043" max="11043" width="2.7109375" customWidth="1"/>
    <col min="11044" max="11044" width="1.5703125" customWidth="1"/>
    <col min="11045" max="11045" width="7.85546875" customWidth="1"/>
    <col min="11046" max="11046" width="20.5703125" customWidth="1"/>
    <col min="11047" max="11047" width="3.140625" customWidth="1"/>
    <col min="11048" max="11048" width="0.28515625" customWidth="1"/>
    <col min="11049" max="11049" width="18.140625" customWidth="1"/>
    <col min="11050" max="11050" width="0.140625" customWidth="1"/>
    <col min="11051" max="11051" width="5.7109375" customWidth="1"/>
    <col min="11265" max="11265" width="0.5703125" customWidth="1"/>
    <col min="11266" max="11267" width="0.42578125" customWidth="1"/>
    <col min="11268" max="11278" width="0.5703125" customWidth="1"/>
    <col min="11279" max="11279" width="0.7109375" customWidth="1"/>
    <col min="11280" max="11280" width="0.5703125" customWidth="1"/>
    <col min="11281" max="11281" width="17.28515625" customWidth="1"/>
    <col min="11282" max="11282" width="9.5703125" customWidth="1"/>
    <col min="11283" max="11283" width="0.85546875" customWidth="1"/>
    <col min="11284" max="11284" width="7.5703125" customWidth="1"/>
    <col min="11285" max="11285" width="2.85546875" customWidth="1"/>
    <col min="11286" max="11286" width="1" customWidth="1"/>
    <col min="11287" max="11287" width="2.140625" customWidth="1"/>
    <col min="11288" max="11288" width="4.42578125" customWidth="1"/>
    <col min="11289" max="11289" width="5" customWidth="1"/>
    <col min="11290" max="11290" width="4" customWidth="1"/>
    <col min="11291" max="11291" width="2" customWidth="1"/>
    <col min="11292" max="11292" width="2.5703125" customWidth="1"/>
    <col min="11293" max="11293" width="1.5703125" customWidth="1"/>
    <col min="11294" max="11294" width="0.85546875" customWidth="1"/>
    <col min="11295" max="11295" width="7" customWidth="1"/>
    <col min="11296" max="11296" width="5" customWidth="1"/>
    <col min="11297" max="11297" width="7.140625" customWidth="1"/>
    <col min="11298" max="11298" width="4.7109375" customWidth="1"/>
    <col min="11299" max="11299" width="2.7109375" customWidth="1"/>
    <col min="11300" max="11300" width="1.5703125" customWidth="1"/>
    <col min="11301" max="11301" width="7.85546875" customWidth="1"/>
    <col min="11302" max="11302" width="20.5703125" customWidth="1"/>
    <col min="11303" max="11303" width="3.140625" customWidth="1"/>
    <col min="11304" max="11304" width="0.28515625" customWidth="1"/>
    <col min="11305" max="11305" width="18.140625" customWidth="1"/>
    <col min="11306" max="11306" width="0.140625" customWidth="1"/>
    <col min="11307" max="11307" width="5.7109375" customWidth="1"/>
    <col min="11521" max="11521" width="0.5703125" customWidth="1"/>
    <col min="11522" max="11523" width="0.42578125" customWidth="1"/>
    <col min="11524" max="11534" width="0.5703125" customWidth="1"/>
    <col min="11535" max="11535" width="0.7109375" customWidth="1"/>
    <col min="11536" max="11536" width="0.5703125" customWidth="1"/>
    <col min="11537" max="11537" width="17.28515625" customWidth="1"/>
    <col min="11538" max="11538" width="9.5703125" customWidth="1"/>
    <col min="11539" max="11539" width="0.85546875" customWidth="1"/>
    <col min="11540" max="11540" width="7.5703125" customWidth="1"/>
    <col min="11541" max="11541" width="2.85546875" customWidth="1"/>
    <col min="11542" max="11542" width="1" customWidth="1"/>
    <col min="11543" max="11543" width="2.140625" customWidth="1"/>
    <col min="11544" max="11544" width="4.42578125" customWidth="1"/>
    <col min="11545" max="11545" width="5" customWidth="1"/>
    <col min="11546" max="11546" width="4" customWidth="1"/>
    <col min="11547" max="11547" width="2" customWidth="1"/>
    <col min="11548" max="11548" width="2.5703125" customWidth="1"/>
    <col min="11549" max="11549" width="1.5703125" customWidth="1"/>
    <col min="11550" max="11550" width="0.85546875" customWidth="1"/>
    <col min="11551" max="11551" width="7" customWidth="1"/>
    <col min="11552" max="11552" width="5" customWidth="1"/>
    <col min="11553" max="11553" width="7.140625" customWidth="1"/>
    <col min="11554" max="11554" width="4.7109375" customWidth="1"/>
    <col min="11555" max="11555" width="2.7109375" customWidth="1"/>
    <col min="11556" max="11556" width="1.5703125" customWidth="1"/>
    <col min="11557" max="11557" width="7.85546875" customWidth="1"/>
    <col min="11558" max="11558" width="20.5703125" customWidth="1"/>
    <col min="11559" max="11559" width="3.140625" customWidth="1"/>
    <col min="11560" max="11560" width="0.28515625" customWidth="1"/>
    <col min="11561" max="11561" width="18.140625" customWidth="1"/>
    <col min="11562" max="11562" width="0.140625" customWidth="1"/>
    <col min="11563" max="11563" width="5.7109375" customWidth="1"/>
    <col min="11777" max="11777" width="0.5703125" customWidth="1"/>
    <col min="11778" max="11779" width="0.42578125" customWidth="1"/>
    <col min="11780" max="11790" width="0.5703125" customWidth="1"/>
    <col min="11791" max="11791" width="0.7109375" customWidth="1"/>
    <col min="11792" max="11792" width="0.5703125" customWidth="1"/>
    <col min="11793" max="11793" width="17.28515625" customWidth="1"/>
    <col min="11794" max="11794" width="9.5703125" customWidth="1"/>
    <col min="11795" max="11795" width="0.85546875" customWidth="1"/>
    <col min="11796" max="11796" width="7.5703125" customWidth="1"/>
    <col min="11797" max="11797" width="2.85546875" customWidth="1"/>
    <col min="11798" max="11798" width="1" customWidth="1"/>
    <col min="11799" max="11799" width="2.140625" customWidth="1"/>
    <col min="11800" max="11800" width="4.42578125" customWidth="1"/>
    <col min="11801" max="11801" width="5" customWidth="1"/>
    <col min="11802" max="11802" width="4" customWidth="1"/>
    <col min="11803" max="11803" width="2" customWidth="1"/>
    <col min="11804" max="11804" width="2.5703125" customWidth="1"/>
    <col min="11805" max="11805" width="1.5703125" customWidth="1"/>
    <col min="11806" max="11806" width="0.85546875" customWidth="1"/>
    <col min="11807" max="11807" width="7" customWidth="1"/>
    <col min="11808" max="11808" width="5" customWidth="1"/>
    <col min="11809" max="11809" width="7.140625" customWidth="1"/>
    <col min="11810" max="11810" width="4.7109375" customWidth="1"/>
    <col min="11811" max="11811" width="2.7109375" customWidth="1"/>
    <col min="11812" max="11812" width="1.5703125" customWidth="1"/>
    <col min="11813" max="11813" width="7.85546875" customWidth="1"/>
    <col min="11814" max="11814" width="20.5703125" customWidth="1"/>
    <col min="11815" max="11815" width="3.140625" customWidth="1"/>
    <col min="11816" max="11816" width="0.28515625" customWidth="1"/>
    <col min="11817" max="11817" width="18.140625" customWidth="1"/>
    <col min="11818" max="11818" width="0.140625" customWidth="1"/>
    <col min="11819" max="11819" width="5.7109375" customWidth="1"/>
    <col min="12033" max="12033" width="0.5703125" customWidth="1"/>
    <col min="12034" max="12035" width="0.42578125" customWidth="1"/>
    <col min="12036" max="12046" width="0.5703125" customWidth="1"/>
    <col min="12047" max="12047" width="0.7109375" customWidth="1"/>
    <col min="12048" max="12048" width="0.5703125" customWidth="1"/>
    <col min="12049" max="12049" width="17.28515625" customWidth="1"/>
    <col min="12050" max="12050" width="9.5703125" customWidth="1"/>
    <col min="12051" max="12051" width="0.85546875" customWidth="1"/>
    <col min="12052" max="12052" width="7.5703125" customWidth="1"/>
    <col min="12053" max="12053" width="2.85546875" customWidth="1"/>
    <col min="12054" max="12054" width="1" customWidth="1"/>
    <col min="12055" max="12055" width="2.140625" customWidth="1"/>
    <col min="12056" max="12056" width="4.42578125" customWidth="1"/>
    <col min="12057" max="12057" width="5" customWidth="1"/>
    <col min="12058" max="12058" width="4" customWidth="1"/>
    <col min="12059" max="12059" width="2" customWidth="1"/>
    <col min="12060" max="12060" width="2.5703125" customWidth="1"/>
    <col min="12061" max="12061" width="1.5703125" customWidth="1"/>
    <col min="12062" max="12062" width="0.85546875" customWidth="1"/>
    <col min="12063" max="12063" width="7" customWidth="1"/>
    <col min="12064" max="12064" width="5" customWidth="1"/>
    <col min="12065" max="12065" width="7.140625" customWidth="1"/>
    <col min="12066" max="12066" width="4.7109375" customWidth="1"/>
    <col min="12067" max="12067" width="2.7109375" customWidth="1"/>
    <col min="12068" max="12068" width="1.5703125" customWidth="1"/>
    <col min="12069" max="12069" width="7.85546875" customWidth="1"/>
    <col min="12070" max="12070" width="20.5703125" customWidth="1"/>
    <col min="12071" max="12071" width="3.140625" customWidth="1"/>
    <col min="12072" max="12072" width="0.28515625" customWidth="1"/>
    <col min="12073" max="12073" width="18.140625" customWidth="1"/>
    <col min="12074" max="12074" width="0.140625" customWidth="1"/>
    <col min="12075" max="12075" width="5.7109375" customWidth="1"/>
    <col min="12289" max="12289" width="0.5703125" customWidth="1"/>
    <col min="12290" max="12291" width="0.42578125" customWidth="1"/>
    <col min="12292" max="12302" width="0.5703125" customWidth="1"/>
    <col min="12303" max="12303" width="0.7109375" customWidth="1"/>
    <col min="12304" max="12304" width="0.5703125" customWidth="1"/>
    <col min="12305" max="12305" width="17.28515625" customWidth="1"/>
    <col min="12306" max="12306" width="9.5703125" customWidth="1"/>
    <col min="12307" max="12307" width="0.85546875" customWidth="1"/>
    <col min="12308" max="12308" width="7.5703125" customWidth="1"/>
    <col min="12309" max="12309" width="2.85546875" customWidth="1"/>
    <col min="12310" max="12310" width="1" customWidth="1"/>
    <col min="12311" max="12311" width="2.140625" customWidth="1"/>
    <col min="12312" max="12312" width="4.42578125" customWidth="1"/>
    <col min="12313" max="12313" width="5" customWidth="1"/>
    <col min="12314" max="12314" width="4" customWidth="1"/>
    <col min="12315" max="12315" width="2" customWidth="1"/>
    <col min="12316" max="12316" width="2.5703125" customWidth="1"/>
    <col min="12317" max="12317" width="1.5703125" customWidth="1"/>
    <col min="12318" max="12318" width="0.85546875" customWidth="1"/>
    <col min="12319" max="12319" width="7" customWidth="1"/>
    <col min="12320" max="12320" width="5" customWidth="1"/>
    <col min="12321" max="12321" width="7.140625" customWidth="1"/>
    <col min="12322" max="12322" width="4.7109375" customWidth="1"/>
    <col min="12323" max="12323" width="2.7109375" customWidth="1"/>
    <col min="12324" max="12324" width="1.5703125" customWidth="1"/>
    <col min="12325" max="12325" width="7.85546875" customWidth="1"/>
    <col min="12326" max="12326" width="20.5703125" customWidth="1"/>
    <col min="12327" max="12327" width="3.140625" customWidth="1"/>
    <col min="12328" max="12328" width="0.28515625" customWidth="1"/>
    <col min="12329" max="12329" width="18.140625" customWidth="1"/>
    <col min="12330" max="12330" width="0.140625" customWidth="1"/>
    <col min="12331" max="12331" width="5.7109375" customWidth="1"/>
    <col min="12545" max="12545" width="0.5703125" customWidth="1"/>
    <col min="12546" max="12547" width="0.42578125" customWidth="1"/>
    <col min="12548" max="12558" width="0.5703125" customWidth="1"/>
    <col min="12559" max="12559" width="0.7109375" customWidth="1"/>
    <col min="12560" max="12560" width="0.5703125" customWidth="1"/>
    <col min="12561" max="12561" width="17.28515625" customWidth="1"/>
    <col min="12562" max="12562" width="9.5703125" customWidth="1"/>
    <col min="12563" max="12563" width="0.85546875" customWidth="1"/>
    <col min="12564" max="12564" width="7.5703125" customWidth="1"/>
    <col min="12565" max="12565" width="2.85546875" customWidth="1"/>
    <col min="12566" max="12566" width="1" customWidth="1"/>
    <col min="12567" max="12567" width="2.140625" customWidth="1"/>
    <col min="12568" max="12568" width="4.42578125" customWidth="1"/>
    <col min="12569" max="12569" width="5" customWidth="1"/>
    <col min="12570" max="12570" width="4" customWidth="1"/>
    <col min="12571" max="12571" width="2" customWidth="1"/>
    <col min="12572" max="12572" width="2.5703125" customWidth="1"/>
    <col min="12573" max="12573" width="1.5703125" customWidth="1"/>
    <col min="12574" max="12574" width="0.85546875" customWidth="1"/>
    <col min="12575" max="12575" width="7" customWidth="1"/>
    <col min="12576" max="12576" width="5" customWidth="1"/>
    <col min="12577" max="12577" width="7.140625" customWidth="1"/>
    <col min="12578" max="12578" width="4.7109375" customWidth="1"/>
    <col min="12579" max="12579" width="2.7109375" customWidth="1"/>
    <col min="12580" max="12580" width="1.5703125" customWidth="1"/>
    <col min="12581" max="12581" width="7.85546875" customWidth="1"/>
    <col min="12582" max="12582" width="20.5703125" customWidth="1"/>
    <col min="12583" max="12583" width="3.140625" customWidth="1"/>
    <col min="12584" max="12584" width="0.28515625" customWidth="1"/>
    <col min="12585" max="12585" width="18.140625" customWidth="1"/>
    <col min="12586" max="12586" width="0.140625" customWidth="1"/>
    <col min="12587" max="12587" width="5.7109375" customWidth="1"/>
    <col min="12801" max="12801" width="0.5703125" customWidth="1"/>
    <col min="12802" max="12803" width="0.42578125" customWidth="1"/>
    <col min="12804" max="12814" width="0.5703125" customWidth="1"/>
    <col min="12815" max="12815" width="0.7109375" customWidth="1"/>
    <col min="12816" max="12816" width="0.5703125" customWidth="1"/>
    <col min="12817" max="12817" width="17.28515625" customWidth="1"/>
    <col min="12818" max="12818" width="9.5703125" customWidth="1"/>
    <col min="12819" max="12819" width="0.85546875" customWidth="1"/>
    <col min="12820" max="12820" width="7.5703125" customWidth="1"/>
    <col min="12821" max="12821" width="2.85546875" customWidth="1"/>
    <col min="12822" max="12822" width="1" customWidth="1"/>
    <col min="12823" max="12823" width="2.140625" customWidth="1"/>
    <col min="12824" max="12824" width="4.42578125" customWidth="1"/>
    <col min="12825" max="12825" width="5" customWidth="1"/>
    <col min="12826" max="12826" width="4" customWidth="1"/>
    <col min="12827" max="12827" width="2" customWidth="1"/>
    <col min="12828" max="12828" width="2.5703125" customWidth="1"/>
    <col min="12829" max="12829" width="1.5703125" customWidth="1"/>
    <col min="12830" max="12830" width="0.85546875" customWidth="1"/>
    <col min="12831" max="12831" width="7" customWidth="1"/>
    <col min="12832" max="12832" width="5" customWidth="1"/>
    <col min="12833" max="12833" width="7.140625" customWidth="1"/>
    <col min="12834" max="12834" width="4.7109375" customWidth="1"/>
    <col min="12835" max="12835" width="2.7109375" customWidth="1"/>
    <col min="12836" max="12836" width="1.5703125" customWidth="1"/>
    <col min="12837" max="12837" width="7.85546875" customWidth="1"/>
    <col min="12838" max="12838" width="20.5703125" customWidth="1"/>
    <col min="12839" max="12839" width="3.140625" customWidth="1"/>
    <col min="12840" max="12840" width="0.28515625" customWidth="1"/>
    <col min="12841" max="12841" width="18.140625" customWidth="1"/>
    <col min="12842" max="12842" width="0.140625" customWidth="1"/>
    <col min="12843" max="12843" width="5.7109375" customWidth="1"/>
    <col min="13057" max="13057" width="0.5703125" customWidth="1"/>
    <col min="13058" max="13059" width="0.42578125" customWidth="1"/>
    <col min="13060" max="13070" width="0.5703125" customWidth="1"/>
    <col min="13071" max="13071" width="0.7109375" customWidth="1"/>
    <col min="13072" max="13072" width="0.5703125" customWidth="1"/>
    <col min="13073" max="13073" width="17.28515625" customWidth="1"/>
    <col min="13074" max="13074" width="9.5703125" customWidth="1"/>
    <col min="13075" max="13075" width="0.85546875" customWidth="1"/>
    <col min="13076" max="13076" width="7.5703125" customWidth="1"/>
    <col min="13077" max="13077" width="2.85546875" customWidth="1"/>
    <col min="13078" max="13078" width="1" customWidth="1"/>
    <col min="13079" max="13079" width="2.140625" customWidth="1"/>
    <col min="13080" max="13080" width="4.42578125" customWidth="1"/>
    <col min="13081" max="13081" width="5" customWidth="1"/>
    <col min="13082" max="13082" width="4" customWidth="1"/>
    <col min="13083" max="13083" width="2" customWidth="1"/>
    <col min="13084" max="13084" width="2.5703125" customWidth="1"/>
    <col min="13085" max="13085" width="1.5703125" customWidth="1"/>
    <col min="13086" max="13086" width="0.85546875" customWidth="1"/>
    <col min="13087" max="13087" width="7" customWidth="1"/>
    <col min="13088" max="13088" width="5" customWidth="1"/>
    <col min="13089" max="13089" width="7.140625" customWidth="1"/>
    <col min="13090" max="13090" width="4.7109375" customWidth="1"/>
    <col min="13091" max="13091" width="2.7109375" customWidth="1"/>
    <col min="13092" max="13092" width="1.5703125" customWidth="1"/>
    <col min="13093" max="13093" width="7.85546875" customWidth="1"/>
    <col min="13094" max="13094" width="20.5703125" customWidth="1"/>
    <col min="13095" max="13095" width="3.140625" customWidth="1"/>
    <col min="13096" max="13096" width="0.28515625" customWidth="1"/>
    <col min="13097" max="13097" width="18.140625" customWidth="1"/>
    <col min="13098" max="13098" width="0.140625" customWidth="1"/>
    <col min="13099" max="13099" width="5.7109375" customWidth="1"/>
    <col min="13313" max="13313" width="0.5703125" customWidth="1"/>
    <col min="13314" max="13315" width="0.42578125" customWidth="1"/>
    <col min="13316" max="13326" width="0.5703125" customWidth="1"/>
    <col min="13327" max="13327" width="0.7109375" customWidth="1"/>
    <col min="13328" max="13328" width="0.5703125" customWidth="1"/>
    <col min="13329" max="13329" width="17.28515625" customWidth="1"/>
    <col min="13330" max="13330" width="9.5703125" customWidth="1"/>
    <col min="13331" max="13331" width="0.85546875" customWidth="1"/>
    <col min="13332" max="13332" width="7.5703125" customWidth="1"/>
    <col min="13333" max="13333" width="2.85546875" customWidth="1"/>
    <col min="13334" max="13334" width="1" customWidth="1"/>
    <col min="13335" max="13335" width="2.140625" customWidth="1"/>
    <col min="13336" max="13336" width="4.42578125" customWidth="1"/>
    <col min="13337" max="13337" width="5" customWidth="1"/>
    <col min="13338" max="13338" width="4" customWidth="1"/>
    <col min="13339" max="13339" width="2" customWidth="1"/>
    <col min="13340" max="13340" width="2.5703125" customWidth="1"/>
    <col min="13341" max="13341" width="1.5703125" customWidth="1"/>
    <col min="13342" max="13342" width="0.85546875" customWidth="1"/>
    <col min="13343" max="13343" width="7" customWidth="1"/>
    <col min="13344" max="13344" width="5" customWidth="1"/>
    <col min="13345" max="13345" width="7.140625" customWidth="1"/>
    <col min="13346" max="13346" width="4.7109375" customWidth="1"/>
    <col min="13347" max="13347" width="2.7109375" customWidth="1"/>
    <col min="13348" max="13348" width="1.5703125" customWidth="1"/>
    <col min="13349" max="13349" width="7.85546875" customWidth="1"/>
    <col min="13350" max="13350" width="20.5703125" customWidth="1"/>
    <col min="13351" max="13351" width="3.140625" customWidth="1"/>
    <col min="13352" max="13352" width="0.28515625" customWidth="1"/>
    <col min="13353" max="13353" width="18.140625" customWidth="1"/>
    <col min="13354" max="13354" width="0.140625" customWidth="1"/>
    <col min="13355" max="13355" width="5.7109375" customWidth="1"/>
    <col min="13569" max="13569" width="0.5703125" customWidth="1"/>
    <col min="13570" max="13571" width="0.42578125" customWidth="1"/>
    <col min="13572" max="13582" width="0.5703125" customWidth="1"/>
    <col min="13583" max="13583" width="0.7109375" customWidth="1"/>
    <col min="13584" max="13584" width="0.5703125" customWidth="1"/>
    <col min="13585" max="13585" width="17.28515625" customWidth="1"/>
    <col min="13586" max="13586" width="9.5703125" customWidth="1"/>
    <col min="13587" max="13587" width="0.85546875" customWidth="1"/>
    <col min="13588" max="13588" width="7.5703125" customWidth="1"/>
    <col min="13589" max="13589" width="2.85546875" customWidth="1"/>
    <col min="13590" max="13590" width="1" customWidth="1"/>
    <col min="13591" max="13591" width="2.140625" customWidth="1"/>
    <col min="13592" max="13592" width="4.42578125" customWidth="1"/>
    <col min="13593" max="13593" width="5" customWidth="1"/>
    <col min="13594" max="13594" width="4" customWidth="1"/>
    <col min="13595" max="13595" width="2" customWidth="1"/>
    <col min="13596" max="13596" width="2.5703125" customWidth="1"/>
    <col min="13597" max="13597" width="1.5703125" customWidth="1"/>
    <col min="13598" max="13598" width="0.85546875" customWidth="1"/>
    <col min="13599" max="13599" width="7" customWidth="1"/>
    <col min="13600" max="13600" width="5" customWidth="1"/>
    <col min="13601" max="13601" width="7.140625" customWidth="1"/>
    <col min="13602" max="13602" width="4.7109375" customWidth="1"/>
    <col min="13603" max="13603" width="2.7109375" customWidth="1"/>
    <col min="13604" max="13604" width="1.5703125" customWidth="1"/>
    <col min="13605" max="13605" width="7.85546875" customWidth="1"/>
    <col min="13606" max="13606" width="20.5703125" customWidth="1"/>
    <col min="13607" max="13607" width="3.140625" customWidth="1"/>
    <col min="13608" max="13608" width="0.28515625" customWidth="1"/>
    <col min="13609" max="13609" width="18.140625" customWidth="1"/>
    <col min="13610" max="13610" width="0.140625" customWidth="1"/>
    <col min="13611" max="13611" width="5.7109375" customWidth="1"/>
    <col min="13825" max="13825" width="0.5703125" customWidth="1"/>
    <col min="13826" max="13827" width="0.42578125" customWidth="1"/>
    <col min="13828" max="13838" width="0.5703125" customWidth="1"/>
    <col min="13839" max="13839" width="0.7109375" customWidth="1"/>
    <col min="13840" max="13840" width="0.5703125" customWidth="1"/>
    <col min="13841" max="13841" width="17.28515625" customWidth="1"/>
    <col min="13842" max="13842" width="9.5703125" customWidth="1"/>
    <col min="13843" max="13843" width="0.85546875" customWidth="1"/>
    <col min="13844" max="13844" width="7.5703125" customWidth="1"/>
    <col min="13845" max="13845" width="2.85546875" customWidth="1"/>
    <col min="13846" max="13846" width="1" customWidth="1"/>
    <col min="13847" max="13847" width="2.140625" customWidth="1"/>
    <col min="13848" max="13848" width="4.42578125" customWidth="1"/>
    <col min="13849" max="13849" width="5" customWidth="1"/>
    <col min="13850" max="13850" width="4" customWidth="1"/>
    <col min="13851" max="13851" width="2" customWidth="1"/>
    <col min="13852" max="13852" width="2.5703125" customWidth="1"/>
    <col min="13853" max="13853" width="1.5703125" customWidth="1"/>
    <col min="13854" max="13854" width="0.85546875" customWidth="1"/>
    <col min="13855" max="13855" width="7" customWidth="1"/>
    <col min="13856" max="13856" width="5" customWidth="1"/>
    <col min="13857" max="13857" width="7.140625" customWidth="1"/>
    <col min="13858" max="13858" width="4.7109375" customWidth="1"/>
    <col min="13859" max="13859" width="2.7109375" customWidth="1"/>
    <col min="13860" max="13860" width="1.5703125" customWidth="1"/>
    <col min="13861" max="13861" width="7.85546875" customWidth="1"/>
    <col min="13862" max="13862" width="20.5703125" customWidth="1"/>
    <col min="13863" max="13863" width="3.140625" customWidth="1"/>
    <col min="13864" max="13864" width="0.28515625" customWidth="1"/>
    <col min="13865" max="13865" width="18.140625" customWidth="1"/>
    <col min="13866" max="13866" width="0.140625" customWidth="1"/>
    <col min="13867" max="13867" width="5.7109375" customWidth="1"/>
    <col min="14081" max="14081" width="0.5703125" customWidth="1"/>
    <col min="14082" max="14083" width="0.42578125" customWidth="1"/>
    <col min="14084" max="14094" width="0.5703125" customWidth="1"/>
    <col min="14095" max="14095" width="0.7109375" customWidth="1"/>
    <col min="14096" max="14096" width="0.5703125" customWidth="1"/>
    <col min="14097" max="14097" width="17.28515625" customWidth="1"/>
    <col min="14098" max="14098" width="9.5703125" customWidth="1"/>
    <col min="14099" max="14099" width="0.85546875" customWidth="1"/>
    <col min="14100" max="14100" width="7.5703125" customWidth="1"/>
    <col min="14101" max="14101" width="2.85546875" customWidth="1"/>
    <col min="14102" max="14102" width="1" customWidth="1"/>
    <col min="14103" max="14103" width="2.140625" customWidth="1"/>
    <col min="14104" max="14104" width="4.42578125" customWidth="1"/>
    <col min="14105" max="14105" width="5" customWidth="1"/>
    <col min="14106" max="14106" width="4" customWidth="1"/>
    <col min="14107" max="14107" width="2" customWidth="1"/>
    <col min="14108" max="14108" width="2.5703125" customWidth="1"/>
    <col min="14109" max="14109" width="1.5703125" customWidth="1"/>
    <col min="14110" max="14110" width="0.85546875" customWidth="1"/>
    <col min="14111" max="14111" width="7" customWidth="1"/>
    <col min="14112" max="14112" width="5" customWidth="1"/>
    <col min="14113" max="14113" width="7.140625" customWidth="1"/>
    <col min="14114" max="14114" width="4.7109375" customWidth="1"/>
    <col min="14115" max="14115" width="2.7109375" customWidth="1"/>
    <col min="14116" max="14116" width="1.5703125" customWidth="1"/>
    <col min="14117" max="14117" width="7.85546875" customWidth="1"/>
    <col min="14118" max="14118" width="20.5703125" customWidth="1"/>
    <col min="14119" max="14119" width="3.140625" customWidth="1"/>
    <col min="14120" max="14120" width="0.28515625" customWidth="1"/>
    <col min="14121" max="14121" width="18.140625" customWidth="1"/>
    <col min="14122" max="14122" width="0.140625" customWidth="1"/>
    <col min="14123" max="14123" width="5.7109375" customWidth="1"/>
    <col min="14337" max="14337" width="0.5703125" customWidth="1"/>
    <col min="14338" max="14339" width="0.42578125" customWidth="1"/>
    <col min="14340" max="14350" width="0.5703125" customWidth="1"/>
    <col min="14351" max="14351" width="0.7109375" customWidth="1"/>
    <col min="14352" max="14352" width="0.5703125" customWidth="1"/>
    <col min="14353" max="14353" width="17.28515625" customWidth="1"/>
    <col min="14354" max="14354" width="9.5703125" customWidth="1"/>
    <col min="14355" max="14355" width="0.85546875" customWidth="1"/>
    <col min="14356" max="14356" width="7.5703125" customWidth="1"/>
    <col min="14357" max="14357" width="2.85546875" customWidth="1"/>
    <col min="14358" max="14358" width="1" customWidth="1"/>
    <col min="14359" max="14359" width="2.140625" customWidth="1"/>
    <col min="14360" max="14360" width="4.42578125" customWidth="1"/>
    <col min="14361" max="14361" width="5" customWidth="1"/>
    <col min="14362" max="14362" width="4" customWidth="1"/>
    <col min="14363" max="14363" width="2" customWidth="1"/>
    <col min="14364" max="14364" width="2.5703125" customWidth="1"/>
    <col min="14365" max="14365" width="1.5703125" customWidth="1"/>
    <col min="14366" max="14366" width="0.85546875" customWidth="1"/>
    <col min="14367" max="14367" width="7" customWidth="1"/>
    <col min="14368" max="14368" width="5" customWidth="1"/>
    <col min="14369" max="14369" width="7.140625" customWidth="1"/>
    <col min="14370" max="14370" width="4.7109375" customWidth="1"/>
    <col min="14371" max="14371" width="2.7109375" customWidth="1"/>
    <col min="14372" max="14372" width="1.5703125" customWidth="1"/>
    <col min="14373" max="14373" width="7.85546875" customWidth="1"/>
    <col min="14374" max="14374" width="20.5703125" customWidth="1"/>
    <col min="14375" max="14375" width="3.140625" customWidth="1"/>
    <col min="14376" max="14376" width="0.28515625" customWidth="1"/>
    <col min="14377" max="14377" width="18.140625" customWidth="1"/>
    <col min="14378" max="14378" width="0.140625" customWidth="1"/>
    <col min="14379" max="14379" width="5.7109375" customWidth="1"/>
    <col min="14593" max="14593" width="0.5703125" customWidth="1"/>
    <col min="14594" max="14595" width="0.42578125" customWidth="1"/>
    <col min="14596" max="14606" width="0.5703125" customWidth="1"/>
    <col min="14607" max="14607" width="0.7109375" customWidth="1"/>
    <col min="14608" max="14608" width="0.5703125" customWidth="1"/>
    <col min="14609" max="14609" width="17.28515625" customWidth="1"/>
    <col min="14610" max="14610" width="9.5703125" customWidth="1"/>
    <col min="14611" max="14611" width="0.85546875" customWidth="1"/>
    <col min="14612" max="14612" width="7.5703125" customWidth="1"/>
    <col min="14613" max="14613" width="2.85546875" customWidth="1"/>
    <col min="14614" max="14614" width="1" customWidth="1"/>
    <col min="14615" max="14615" width="2.140625" customWidth="1"/>
    <col min="14616" max="14616" width="4.42578125" customWidth="1"/>
    <col min="14617" max="14617" width="5" customWidth="1"/>
    <col min="14618" max="14618" width="4" customWidth="1"/>
    <col min="14619" max="14619" width="2" customWidth="1"/>
    <col min="14620" max="14620" width="2.5703125" customWidth="1"/>
    <col min="14621" max="14621" width="1.5703125" customWidth="1"/>
    <col min="14622" max="14622" width="0.85546875" customWidth="1"/>
    <col min="14623" max="14623" width="7" customWidth="1"/>
    <col min="14624" max="14624" width="5" customWidth="1"/>
    <col min="14625" max="14625" width="7.140625" customWidth="1"/>
    <col min="14626" max="14626" width="4.7109375" customWidth="1"/>
    <col min="14627" max="14627" width="2.7109375" customWidth="1"/>
    <col min="14628" max="14628" width="1.5703125" customWidth="1"/>
    <col min="14629" max="14629" width="7.85546875" customWidth="1"/>
    <col min="14630" max="14630" width="20.5703125" customWidth="1"/>
    <col min="14631" max="14631" width="3.140625" customWidth="1"/>
    <col min="14632" max="14632" width="0.28515625" customWidth="1"/>
    <col min="14633" max="14633" width="18.140625" customWidth="1"/>
    <col min="14634" max="14634" width="0.140625" customWidth="1"/>
    <col min="14635" max="14635" width="5.7109375" customWidth="1"/>
    <col min="14849" max="14849" width="0.5703125" customWidth="1"/>
    <col min="14850" max="14851" width="0.42578125" customWidth="1"/>
    <col min="14852" max="14862" width="0.5703125" customWidth="1"/>
    <col min="14863" max="14863" width="0.7109375" customWidth="1"/>
    <col min="14864" max="14864" width="0.5703125" customWidth="1"/>
    <col min="14865" max="14865" width="17.28515625" customWidth="1"/>
    <col min="14866" max="14866" width="9.5703125" customWidth="1"/>
    <col min="14867" max="14867" width="0.85546875" customWidth="1"/>
    <col min="14868" max="14868" width="7.5703125" customWidth="1"/>
    <col min="14869" max="14869" width="2.85546875" customWidth="1"/>
    <col min="14870" max="14870" width="1" customWidth="1"/>
    <col min="14871" max="14871" width="2.140625" customWidth="1"/>
    <col min="14872" max="14872" width="4.42578125" customWidth="1"/>
    <col min="14873" max="14873" width="5" customWidth="1"/>
    <col min="14874" max="14874" width="4" customWidth="1"/>
    <col min="14875" max="14875" width="2" customWidth="1"/>
    <col min="14876" max="14876" width="2.5703125" customWidth="1"/>
    <col min="14877" max="14877" width="1.5703125" customWidth="1"/>
    <col min="14878" max="14878" width="0.85546875" customWidth="1"/>
    <col min="14879" max="14879" width="7" customWidth="1"/>
    <col min="14880" max="14880" width="5" customWidth="1"/>
    <col min="14881" max="14881" width="7.140625" customWidth="1"/>
    <col min="14882" max="14882" width="4.7109375" customWidth="1"/>
    <col min="14883" max="14883" width="2.7109375" customWidth="1"/>
    <col min="14884" max="14884" width="1.5703125" customWidth="1"/>
    <col min="14885" max="14885" width="7.85546875" customWidth="1"/>
    <col min="14886" max="14886" width="20.5703125" customWidth="1"/>
    <col min="14887" max="14887" width="3.140625" customWidth="1"/>
    <col min="14888" max="14888" width="0.28515625" customWidth="1"/>
    <col min="14889" max="14889" width="18.140625" customWidth="1"/>
    <col min="14890" max="14890" width="0.140625" customWidth="1"/>
    <col min="14891" max="14891" width="5.7109375" customWidth="1"/>
    <col min="15105" max="15105" width="0.5703125" customWidth="1"/>
    <col min="15106" max="15107" width="0.42578125" customWidth="1"/>
    <col min="15108" max="15118" width="0.5703125" customWidth="1"/>
    <col min="15119" max="15119" width="0.7109375" customWidth="1"/>
    <col min="15120" max="15120" width="0.5703125" customWidth="1"/>
    <col min="15121" max="15121" width="17.28515625" customWidth="1"/>
    <col min="15122" max="15122" width="9.5703125" customWidth="1"/>
    <col min="15123" max="15123" width="0.85546875" customWidth="1"/>
    <col min="15124" max="15124" width="7.5703125" customWidth="1"/>
    <col min="15125" max="15125" width="2.85546875" customWidth="1"/>
    <col min="15126" max="15126" width="1" customWidth="1"/>
    <col min="15127" max="15127" width="2.140625" customWidth="1"/>
    <col min="15128" max="15128" width="4.42578125" customWidth="1"/>
    <col min="15129" max="15129" width="5" customWidth="1"/>
    <col min="15130" max="15130" width="4" customWidth="1"/>
    <col min="15131" max="15131" width="2" customWidth="1"/>
    <col min="15132" max="15132" width="2.5703125" customWidth="1"/>
    <col min="15133" max="15133" width="1.5703125" customWidth="1"/>
    <col min="15134" max="15134" width="0.85546875" customWidth="1"/>
    <col min="15135" max="15135" width="7" customWidth="1"/>
    <col min="15136" max="15136" width="5" customWidth="1"/>
    <col min="15137" max="15137" width="7.140625" customWidth="1"/>
    <col min="15138" max="15138" width="4.7109375" customWidth="1"/>
    <col min="15139" max="15139" width="2.7109375" customWidth="1"/>
    <col min="15140" max="15140" width="1.5703125" customWidth="1"/>
    <col min="15141" max="15141" width="7.85546875" customWidth="1"/>
    <col min="15142" max="15142" width="20.5703125" customWidth="1"/>
    <col min="15143" max="15143" width="3.140625" customWidth="1"/>
    <col min="15144" max="15144" width="0.28515625" customWidth="1"/>
    <col min="15145" max="15145" width="18.140625" customWidth="1"/>
    <col min="15146" max="15146" width="0.140625" customWidth="1"/>
    <col min="15147" max="15147" width="5.7109375" customWidth="1"/>
    <col min="15361" max="15361" width="0.5703125" customWidth="1"/>
    <col min="15362" max="15363" width="0.42578125" customWidth="1"/>
    <col min="15364" max="15374" width="0.5703125" customWidth="1"/>
    <col min="15375" max="15375" width="0.7109375" customWidth="1"/>
    <col min="15376" max="15376" width="0.5703125" customWidth="1"/>
    <col min="15377" max="15377" width="17.28515625" customWidth="1"/>
    <col min="15378" max="15378" width="9.5703125" customWidth="1"/>
    <col min="15379" max="15379" width="0.85546875" customWidth="1"/>
    <col min="15380" max="15380" width="7.5703125" customWidth="1"/>
    <col min="15381" max="15381" width="2.85546875" customWidth="1"/>
    <col min="15382" max="15382" width="1" customWidth="1"/>
    <col min="15383" max="15383" width="2.140625" customWidth="1"/>
    <col min="15384" max="15384" width="4.42578125" customWidth="1"/>
    <col min="15385" max="15385" width="5" customWidth="1"/>
    <col min="15386" max="15386" width="4" customWidth="1"/>
    <col min="15387" max="15387" width="2" customWidth="1"/>
    <col min="15388" max="15388" width="2.5703125" customWidth="1"/>
    <col min="15389" max="15389" width="1.5703125" customWidth="1"/>
    <col min="15390" max="15390" width="0.85546875" customWidth="1"/>
    <col min="15391" max="15391" width="7" customWidth="1"/>
    <col min="15392" max="15392" width="5" customWidth="1"/>
    <col min="15393" max="15393" width="7.140625" customWidth="1"/>
    <col min="15394" max="15394" width="4.7109375" customWidth="1"/>
    <col min="15395" max="15395" width="2.7109375" customWidth="1"/>
    <col min="15396" max="15396" width="1.5703125" customWidth="1"/>
    <col min="15397" max="15397" width="7.85546875" customWidth="1"/>
    <col min="15398" max="15398" width="20.5703125" customWidth="1"/>
    <col min="15399" max="15399" width="3.140625" customWidth="1"/>
    <col min="15400" max="15400" width="0.28515625" customWidth="1"/>
    <col min="15401" max="15401" width="18.140625" customWidth="1"/>
    <col min="15402" max="15402" width="0.140625" customWidth="1"/>
    <col min="15403" max="15403" width="5.7109375" customWidth="1"/>
    <col min="15617" max="15617" width="0.5703125" customWidth="1"/>
    <col min="15618" max="15619" width="0.42578125" customWidth="1"/>
    <col min="15620" max="15630" width="0.5703125" customWidth="1"/>
    <col min="15631" max="15631" width="0.7109375" customWidth="1"/>
    <col min="15632" max="15632" width="0.5703125" customWidth="1"/>
    <col min="15633" max="15633" width="17.28515625" customWidth="1"/>
    <col min="15634" max="15634" width="9.5703125" customWidth="1"/>
    <col min="15635" max="15635" width="0.85546875" customWidth="1"/>
    <col min="15636" max="15636" width="7.5703125" customWidth="1"/>
    <col min="15637" max="15637" width="2.85546875" customWidth="1"/>
    <col min="15638" max="15638" width="1" customWidth="1"/>
    <col min="15639" max="15639" width="2.140625" customWidth="1"/>
    <col min="15640" max="15640" width="4.42578125" customWidth="1"/>
    <col min="15641" max="15641" width="5" customWidth="1"/>
    <col min="15642" max="15642" width="4" customWidth="1"/>
    <col min="15643" max="15643" width="2" customWidth="1"/>
    <col min="15644" max="15644" width="2.5703125" customWidth="1"/>
    <col min="15645" max="15645" width="1.5703125" customWidth="1"/>
    <col min="15646" max="15646" width="0.85546875" customWidth="1"/>
    <col min="15647" max="15647" width="7" customWidth="1"/>
    <col min="15648" max="15648" width="5" customWidth="1"/>
    <col min="15649" max="15649" width="7.140625" customWidth="1"/>
    <col min="15650" max="15650" width="4.7109375" customWidth="1"/>
    <col min="15651" max="15651" width="2.7109375" customWidth="1"/>
    <col min="15652" max="15652" width="1.5703125" customWidth="1"/>
    <col min="15653" max="15653" width="7.85546875" customWidth="1"/>
    <col min="15654" max="15654" width="20.5703125" customWidth="1"/>
    <col min="15655" max="15655" width="3.140625" customWidth="1"/>
    <col min="15656" max="15656" width="0.28515625" customWidth="1"/>
    <col min="15657" max="15657" width="18.140625" customWidth="1"/>
    <col min="15658" max="15658" width="0.140625" customWidth="1"/>
    <col min="15659" max="15659" width="5.7109375" customWidth="1"/>
    <col min="15873" max="15873" width="0.5703125" customWidth="1"/>
    <col min="15874" max="15875" width="0.42578125" customWidth="1"/>
    <col min="15876" max="15886" width="0.5703125" customWidth="1"/>
    <col min="15887" max="15887" width="0.7109375" customWidth="1"/>
    <col min="15888" max="15888" width="0.5703125" customWidth="1"/>
    <col min="15889" max="15889" width="17.28515625" customWidth="1"/>
    <col min="15890" max="15890" width="9.5703125" customWidth="1"/>
    <col min="15891" max="15891" width="0.85546875" customWidth="1"/>
    <col min="15892" max="15892" width="7.5703125" customWidth="1"/>
    <col min="15893" max="15893" width="2.85546875" customWidth="1"/>
    <col min="15894" max="15894" width="1" customWidth="1"/>
    <col min="15895" max="15895" width="2.140625" customWidth="1"/>
    <col min="15896" max="15896" width="4.42578125" customWidth="1"/>
    <col min="15897" max="15897" width="5" customWidth="1"/>
    <col min="15898" max="15898" width="4" customWidth="1"/>
    <col min="15899" max="15899" width="2" customWidth="1"/>
    <col min="15900" max="15900" width="2.5703125" customWidth="1"/>
    <col min="15901" max="15901" width="1.5703125" customWidth="1"/>
    <col min="15902" max="15902" width="0.85546875" customWidth="1"/>
    <col min="15903" max="15903" width="7" customWidth="1"/>
    <col min="15904" max="15904" width="5" customWidth="1"/>
    <col min="15905" max="15905" width="7.140625" customWidth="1"/>
    <col min="15906" max="15906" width="4.7109375" customWidth="1"/>
    <col min="15907" max="15907" width="2.7109375" customWidth="1"/>
    <col min="15908" max="15908" width="1.5703125" customWidth="1"/>
    <col min="15909" max="15909" width="7.85546875" customWidth="1"/>
    <col min="15910" max="15910" width="20.5703125" customWidth="1"/>
    <col min="15911" max="15911" width="3.140625" customWidth="1"/>
    <col min="15912" max="15912" width="0.28515625" customWidth="1"/>
    <col min="15913" max="15913" width="18.140625" customWidth="1"/>
    <col min="15914" max="15914" width="0.140625" customWidth="1"/>
    <col min="15915" max="15915" width="5.7109375" customWidth="1"/>
    <col min="16129" max="16129" width="0.5703125" customWidth="1"/>
    <col min="16130" max="16131" width="0.42578125" customWidth="1"/>
    <col min="16132" max="16142" width="0.5703125" customWidth="1"/>
    <col min="16143" max="16143" width="0.7109375" customWidth="1"/>
    <col min="16144" max="16144" width="0.5703125" customWidth="1"/>
    <col min="16145" max="16145" width="17.28515625" customWidth="1"/>
    <col min="16146" max="16146" width="9.5703125" customWidth="1"/>
    <col min="16147" max="16147" width="0.85546875" customWidth="1"/>
    <col min="16148" max="16148" width="7.5703125" customWidth="1"/>
    <col min="16149" max="16149" width="2.85546875" customWidth="1"/>
    <col min="16150" max="16150" width="1" customWidth="1"/>
    <col min="16151" max="16151" width="2.140625" customWidth="1"/>
    <col min="16152" max="16152" width="4.42578125" customWidth="1"/>
    <col min="16153" max="16153" width="5" customWidth="1"/>
    <col min="16154" max="16154" width="4" customWidth="1"/>
    <col min="16155" max="16155" width="2" customWidth="1"/>
    <col min="16156" max="16156" width="2.5703125" customWidth="1"/>
    <col min="16157" max="16157" width="1.5703125" customWidth="1"/>
    <col min="16158" max="16158" width="0.85546875" customWidth="1"/>
    <col min="16159" max="16159" width="7" customWidth="1"/>
    <col min="16160" max="16160" width="5" customWidth="1"/>
    <col min="16161" max="16161" width="7.140625" customWidth="1"/>
    <col min="16162" max="16162" width="4.7109375" customWidth="1"/>
    <col min="16163" max="16163" width="2.7109375" customWidth="1"/>
    <col min="16164" max="16164" width="1.5703125" customWidth="1"/>
    <col min="16165" max="16165" width="7.85546875" customWidth="1"/>
    <col min="16166" max="16166" width="20.5703125" customWidth="1"/>
    <col min="16167" max="16167" width="3.140625" customWidth="1"/>
    <col min="16168" max="16168" width="0.28515625" customWidth="1"/>
    <col min="16169" max="16169" width="18.140625" customWidth="1"/>
    <col min="16170" max="16170" width="0.140625" customWidth="1"/>
    <col min="16171" max="16171" width="5.7109375" customWidth="1"/>
  </cols>
  <sheetData>
    <row r="1" spans="1:43" ht="12.75" customHeight="1" x14ac:dyDescent="0.25">
      <c r="Q1" s="215" t="s">
        <v>386</v>
      </c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</row>
    <row r="2" spans="1:43" ht="12.75" customHeight="1" thickBot="1" x14ac:dyDescent="0.3"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58"/>
      <c r="AM2" s="58"/>
      <c r="AN2" s="58"/>
      <c r="AO2" s="217" t="s">
        <v>387</v>
      </c>
      <c r="AP2" s="217"/>
      <c r="AQ2" s="217"/>
    </row>
    <row r="3" spans="1:43" ht="12.75" customHeight="1" x14ac:dyDescent="0.25"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59"/>
      <c r="AM3" s="59"/>
      <c r="AN3" s="59" t="s">
        <v>388</v>
      </c>
      <c r="AO3" s="60"/>
      <c r="AP3" s="61"/>
      <c r="AQ3" s="62"/>
    </row>
    <row r="4" spans="1:43" ht="12.75" customHeight="1" x14ac:dyDescent="0.25">
      <c r="Q4" s="218" t="s">
        <v>389</v>
      </c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59"/>
      <c r="AM4" s="59"/>
      <c r="AN4" s="59" t="s">
        <v>390</v>
      </c>
      <c r="AO4" s="219" t="s">
        <v>391</v>
      </c>
      <c r="AP4" s="219"/>
      <c r="AQ4" s="219"/>
    </row>
    <row r="5" spans="1:43" ht="25.5" customHeight="1" x14ac:dyDescent="0.25">
      <c r="A5" s="220" t="s">
        <v>392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1" t="s">
        <v>393</v>
      </c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59"/>
      <c r="AM5" s="59"/>
      <c r="AN5" s="59" t="s">
        <v>394</v>
      </c>
      <c r="AO5" s="63"/>
      <c r="AP5" s="64"/>
      <c r="AQ5" s="65"/>
    </row>
    <row r="6" spans="1:43" ht="25.5" customHeight="1" x14ac:dyDescent="0.25">
      <c r="A6" s="66" t="s">
        <v>395</v>
      </c>
      <c r="R6" s="221" t="s">
        <v>396</v>
      </c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59"/>
      <c r="AM6" s="59"/>
      <c r="AN6" s="67" t="s">
        <v>397</v>
      </c>
      <c r="AO6" s="219" t="s">
        <v>398</v>
      </c>
      <c r="AP6" s="219"/>
      <c r="AQ6" s="219"/>
    </row>
    <row r="7" spans="1:43" ht="12.75" customHeight="1" thickBot="1" x14ac:dyDescent="0.3">
      <c r="A7" s="66" t="s">
        <v>399</v>
      </c>
      <c r="AL7" s="59"/>
      <c r="AM7" s="59"/>
      <c r="AN7" s="59" t="s">
        <v>400</v>
      </c>
      <c r="AO7" s="228" t="s">
        <v>401</v>
      </c>
      <c r="AP7" s="228"/>
      <c r="AQ7" s="228"/>
    </row>
    <row r="8" spans="1:43" ht="11.25" customHeight="1" x14ac:dyDescent="0.25"/>
    <row r="9" spans="1:43" ht="18" customHeight="1" x14ac:dyDescent="0.25">
      <c r="A9" s="222" t="s">
        <v>402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 t="s">
        <v>403</v>
      </c>
      <c r="V9" s="222"/>
      <c r="W9" s="222"/>
      <c r="X9" s="222" t="s">
        <v>404</v>
      </c>
      <c r="Y9" s="222" t="s">
        <v>405</v>
      </c>
      <c r="Z9" s="222" t="s">
        <v>406</v>
      </c>
      <c r="AA9" s="222"/>
      <c r="AB9" s="222"/>
      <c r="AC9" s="222"/>
      <c r="AD9" s="222"/>
      <c r="AE9" s="222"/>
      <c r="AF9" s="222" t="s">
        <v>407</v>
      </c>
      <c r="AG9" s="222" t="s">
        <v>408</v>
      </c>
      <c r="AH9" s="222"/>
      <c r="AI9" s="222"/>
      <c r="AJ9" s="222"/>
      <c r="AK9" s="222"/>
      <c r="AL9" s="222" t="s">
        <v>409</v>
      </c>
      <c r="AM9" s="222"/>
      <c r="AN9" s="222"/>
      <c r="AO9" s="222" t="s">
        <v>247</v>
      </c>
      <c r="AP9" s="222"/>
      <c r="AQ9" s="222"/>
    </row>
    <row r="10" spans="1:43" s="68" customFormat="1" ht="18" customHeight="1" x14ac:dyDescent="0.25">
      <c r="A10" s="223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5"/>
      <c r="U10" s="223"/>
      <c r="V10" s="224"/>
      <c r="W10" s="225"/>
      <c r="X10" s="229"/>
      <c r="Y10" s="229"/>
      <c r="Z10" s="223"/>
      <c r="AA10" s="224"/>
      <c r="AB10" s="224"/>
      <c r="AC10" s="224"/>
      <c r="AD10" s="224"/>
      <c r="AE10" s="225"/>
      <c r="AF10" s="229"/>
      <c r="AG10" s="223"/>
      <c r="AH10" s="224"/>
      <c r="AI10" s="224"/>
      <c r="AJ10" s="224"/>
      <c r="AK10" s="225"/>
      <c r="AL10" s="223"/>
      <c r="AM10" s="224"/>
      <c r="AN10" s="225"/>
      <c r="AO10" s="223"/>
      <c r="AP10" s="224"/>
      <c r="AQ10" s="225"/>
    </row>
    <row r="11" spans="1:43" s="71" customFormat="1" ht="15" customHeight="1" thickBot="1" x14ac:dyDescent="0.3">
      <c r="A11" s="226" t="s">
        <v>410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7" t="s">
        <v>411</v>
      </c>
      <c r="V11" s="227"/>
      <c r="W11" s="227"/>
      <c r="X11" s="69" t="s">
        <v>412</v>
      </c>
      <c r="Y11" s="70" t="s">
        <v>413</v>
      </c>
      <c r="Z11" s="227" t="s">
        <v>414</v>
      </c>
      <c r="AA11" s="227"/>
      <c r="AB11" s="227"/>
      <c r="AC11" s="227"/>
      <c r="AD11" s="227"/>
      <c r="AE11" s="227"/>
      <c r="AF11" s="69" t="s">
        <v>415</v>
      </c>
      <c r="AG11" s="227" t="s">
        <v>416</v>
      </c>
      <c r="AH11" s="227"/>
      <c r="AI11" s="227"/>
      <c r="AJ11" s="227"/>
      <c r="AK11" s="227"/>
      <c r="AL11" s="227" t="s">
        <v>417</v>
      </c>
      <c r="AM11" s="227"/>
      <c r="AN11" s="227"/>
      <c r="AO11" s="227" t="s">
        <v>418</v>
      </c>
      <c r="AP11" s="227"/>
      <c r="AQ11" s="227"/>
    </row>
    <row r="12" spans="1:43" s="72" customFormat="1" ht="48.75" customHeight="1" x14ac:dyDescent="0.25">
      <c r="A12" s="207" t="s">
        <v>419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8">
        <v>1110390310.8499999</v>
      </c>
      <c r="AH12" s="208"/>
      <c r="AI12" s="208"/>
      <c r="AJ12" s="208"/>
      <c r="AK12" s="208"/>
      <c r="AL12" s="209">
        <v>1187782899.1299999</v>
      </c>
      <c r="AM12" s="209"/>
      <c r="AN12" s="209"/>
      <c r="AO12" s="210">
        <v>1207756799.1199999</v>
      </c>
      <c r="AP12" s="210"/>
      <c r="AQ12" s="210"/>
    </row>
    <row r="13" spans="1:43" s="75" customFormat="1" ht="47.25" customHeight="1" outlineLevel="1" x14ac:dyDescent="0.2">
      <c r="A13" s="73"/>
      <c r="B13" s="74"/>
      <c r="C13" s="211" t="s">
        <v>396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  <c r="U13" s="211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11"/>
      <c r="AG13" s="212">
        <v>1110390310.8499999</v>
      </c>
      <c r="AH13" s="212"/>
      <c r="AI13" s="212"/>
      <c r="AJ13" s="212"/>
      <c r="AK13" s="212"/>
      <c r="AL13" s="213">
        <v>1187782899.1299999</v>
      </c>
      <c r="AM13" s="213"/>
      <c r="AN13" s="213"/>
      <c r="AO13" s="214">
        <v>1207756799.1199999</v>
      </c>
      <c r="AP13" s="214"/>
      <c r="AQ13" s="214"/>
    </row>
    <row r="14" spans="1:43" s="85" customFormat="1" ht="15" customHeight="1" outlineLevel="2" x14ac:dyDescent="0.2">
      <c r="A14" s="76"/>
      <c r="B14" s="77"/>
      <c r="C14" s="77"/>
      <c r="D14" s="191" t="s">
        <v>420</v>
      </c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2" t="s">
        <v>398</v>
      </c>
      <c r="V14" s="192"/>
      <c r="W14" s="192"/>
      <c r="X14" s="78" t="s">
        <v>421</v>
      </c>
      <c r="Y14" s="78" t="s">
        <v>422</v>
      </c>
      <c r="Z14" s="79"/>
      <c r="AA14" s="80"/>
      <c r="AB14" s="81"/>
      <c r="AC14" s="82"/>
      <c r="AD14" s="83"/>
      <c r="AE14" s="84"/>
      <c r="AF14" s="78"/>
      <c r="AG14" s="193">
        <v>1103595062.8499999</v>
      </c>
      <c r="AH14" s="193"/>
      <c r="AI14" s="193"/>
      <c r="AJ14" s="193"/>
      <c r="AK14" s="193"/>
      <c r="AL14" s="194">
        <v>1181064251.1299999</v>
      </c>
      <c r="AM14" s="194"/>
      <c r="AN14" s="194"/>
      <c r="AO14" s="195">
        <v>1201072051.1199999</v>
      </c>
      <c r="AP14" s="195"/>
      <c r="AQ14" s="195"/>
    </row>
    <row r="15" spans="1:43" s="96" customFormat="1" ht="15" customHeight="1" outlineLevel="3" x14ac:dyDescent="0.2">
      <c r="A15" s="86"/>
      <c r="B15" s="87"/>
      <c r="C15" s="87"/>
      <c r="D15" s="88"/>
      <c r="E15" s="196" t="s">
        <v>423</v>
      </c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7" t="s">
        <v>398</v>
      </c>
      <c r="V15" s="197"/>
      <c r="W15" s="197"/>
      <c r="X15" s="89" t="s">
        <v>421</v>
      </c>
      <c r="Y15" s="89" t="s">
        <v>424</v>
      </c>
      <c r="Z15" s="90"/>
      <c r="AA15" s="91"/>
      <c r="AB15" s="92"/>
      <c r="AC15" s="93"/>
      <c r="AD15" s="94"/>
      <c r="AE15" s="95"/>
      <c r="AF15" s="89"/>
      <c r="AG15" s="198">
        <v>355356578.48000002</v>
      </c>
      <c r="AH15" s="198"/>
      <c r="AI15" s="198"/>
      <c r="AJ15" s="198"/>
      <c r="AK15" s="198"/>
      <c r="AL15" s="199">
        <v>351023025.67000002</v>
      </c>
      <c r="AM15" s="199"/>
      <c r="AN15" s="199"/>
      <c r="AO15" s="200">
        <v>368211200.42000002</v>
      </c>
      <c r="AP15" s="200"/>
      <c r="AQ15" s="200"/>
    </row>
    <row r="16" spans="1:43" s="103" customFormat="1" ht="84" customHeight="1" outlineLevel="4" x14ac:dyDescent="0.2">
      <c r="A16" s="97"/>
      <c r="B16" s="98"/>
      <c r="C16" s="98"/>
      <c r="D16" s="98"/>
      <c r="E16" s="98"/>
      <c r="F16" s="98"/>
      <c r="G16" s="98"/>
      <c r="H16" s="185" t="s">
        <v>425</v>
      </c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6" t="s">
        <v>398</v>
      </c>
      <c r="V16" s="186"/>
      <c r="W16" s="186"/>
      <c r="X16" s="99" t="s">
        <v>421</v>
      </c>
      <c r="Y16" s="99" t="s">
        <v>424</v>
      </c>
      <c r="Z16" s="100" t="s">
        <v>424</v>
      </c>
      <c r="AA16" s="101" t="s">
        <v>410</v>
      </c>
      <c r="AB16" s="187" t="s">
        <v>422</v>
      </c>
      <c r="AC16" s="187"/>
      <c r="AD16" s="187"/>
      <c r="AE16" s="102" t="s">
        <v>426</v>
      </c>
      <c r="AF16" s="99"/>
      <c r="AG16" s="188">
        <v>59075608.810000002</v>
      </c>
      <c r="AH16" s="188"/>
      <c r="AI16" s="188"/>
      <c r="AJ16" s="188"/>
      <c r="AK16" s="188"/>
      <c r="AL16" s="189">
        <v>56481455.710000001</v>
      </c>
      <c r="AM16" s="189"/>
      <c r="AN16" s="189"/>
      <c r="AO16" s="190">
        <v>59075608.810000002</v>
      </c>
      <c r="AP16" s="190"/>
      <c r="AQ16" s="190"/>
    </row>
    <row r="17" spans="1:43" s="110" customFormat="1" ht="11.25" customHeight="1" outlineLevel="5" x14ac:dyDescent="0.2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79" t="s">
        <v>427</v>
      </c>
      <c r="L17" s="179"/>
      <c r="M17" s="179"/>
      <c r="N17" s="179"/>
      <c r="O17" s="179"/>
      <c r="P17" s="179"/>
      <c r="Q17" s="179"/>
      <c r="R17" s="179"/>
      <c r="S17" s="179"/>
      <c r="T17" s="179"/>
      <c r="U17" s="180" t="s">
        <v>398</v>
      </c>
      <c r="V17" s="180"/>
      <c r="W17" s="180"/>
      <c r="X17" s="106" t="s">
        <v>421</v>
      </c>
      <c r="Y17" s="106" t="s">
        <v>424</v>
      </c>
      <c r="Z17" s="107" t="s">
        <v>424</v>
      </c>
      <c r="AA17" s="108" t="s">
        <v>410</v>
      </c>
      <c r="AB17" s="181" t="s">
        <v>422</v>
      </c>
      <c r="AC17" s="181"/>
      <c r="AD17" s="181"/>
      <c r="AE17" s="109" t="s">
        <v>426</v>
      </c>
      <c r="AF17" s="106" t="s">
        <v>428</v>
      </c>
      <c r="AG17" s="182">
        <v>42062074.689999998</v>
      </c>
      <c r="AH17" s="182"/>
      <c r="AI17" s="182"/>
      <c r="AJ17" s="182"/>
      <c r="AK17" s="182"/>
      <c r="AL17" s="183">
        <v>42062074.689999998</v>
      </c>
      <c r="AM17" s="183"/>
      <c r="AN17" s="183"/>
      <c r="AO17" s="184">
        <v>42062074.689999998</v>
      </c>
      <c r="AP17" s="184"/>
      <c r="AQ17" s="184"/>
    </row>
    <row r="18" spans="1:43" s="110" customFormat="1" ht="45" customHeight="1" outlineLevel="5" x14ac:dyDescent="0.2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79" t="s">
        <v>429</v>
      </c>
      <c r="L18" s="179"/>
      <c r="M18" s="179"/>
      <c r="N18" s="179"/>
      <c r="O18" s="179"/>
      <c r="P18" s="179"/>
      <c r="Q18" s="179"/>
      <c r="R18" s="179"/>
      <c r="S18" s="179"/>
      <c r="T18" s="179"/>
      <c r="U18" s="180" t="s">
        <v>398</v>
      </c>
      <c r="V18" s="180"/>
      <c r="W18" s="180"/>
      <c r="X18" s="106" t="s">
        <v>421</v>
      </c>
      <c r="Y18" s="106" t="s">
        <v>424</v>
      </c>
      <c r="Z18" s="107" t="s">
        <v>424</v>
      </c>
      <c r="AA18" s="108" t="s">
        <v>410</v>
      </c>
      <c r="AB18" s="181" t="s">
        <v>422</v>
      </c>
      <c r="AC18" s="181"/>
      <c r="AD18" s="181"/>
      <c r="AE18" s="109" t="s">
        <v>426</v>
      </c>
      <c r="AF18" s="106" t="s">
        <v>430</v>
      </c>
      <c r="AG18" s="182">
        <v>12702746.560000001</v>
      </c>
      <c r="AH18" s="182"/>
      <c r="AI18" s="182"/>
      <c r="AJ18" s="182"/>
      <c r="AK18" s="182"/>
      <c r="AL18" s="183">
        <v>12702746.560000001</v>
      </c>
      <c r="AM18" s="183"/>
      <c r="AN18" s="183"/>
      <c r="AO18" s="184">
        <v>12702746.560000001</v>
      </c>
      <c r="AP18" s="184"/>
      <c r="AQ18" s="184"/>
    </row>
    <row r="19" spans="1:43" s="110" customFormat="1" ht="11.25" customHeight="1" outlineLevel="5" x14ac:dyDescent="0.2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79" t="s">
        <v>431</v>
      </c>
      <c r="L19" s="179"/>
      <c r="M19" s="179"/>
      <c r="N19" s="179"/>
      <c r="O19" s="179"/>
      <c r="P19" s="179"/>
      <c r="Q19" s="179"/>
      <c r="R19" s="179"/>
      <c r="S19" s="179"/>
      <c r="T19" s="179"/>
      <c r="U19" s="180" t="s">
        <v>398</v>
      </c>
      <c r="V19" s="180"/>
      <c r="W19" s="180"/>
      <c r="X19" s="106" t="s">
        <v>421</v>
      </c>
      <c r="Y19" s="106" t="s">
        <v>424</v>
      </c>
      <c r="Z19" s="107" t="s">
        <v>424</v>
      </c>
      <c r="AA19" s="108" t="s">
        <v>410</v>
      </c>
      <c r="AB19" s="181" t="s">
        <v>422</v>
      </c>
      <c r="AC19" s="181"/>
      <c r="AD19" s="181"/>
      <c r="AE19" s="109" t="s">
        <v>426</v>
      </c>
      <c r="AF19" s="106" t="s">
        <v>432</v>
      </c>
      <c r="AG19" s="182">
        <v>4309387.5599999996</v>
      </c>
      <c r="AH19" s="182"/>
      <c r="AI19" s="182"/>
      <c r="AJ19" s="182"/>
      <c r="AK19" s="182"/>
      <c r="AL19" s="183">
        <v>1715234.46</v>
      </c>
      <c r="AM19" s="183"/>
      <c r="AN19" s="183"/>
      <c r="AO19" s="184">
        <v>4309387.5599999996</v>
      </c>
      <c r="AP19" s="184"/>
      <c r="AQ19" s="184"/>
    </row>
    <row r="20" spans="1:43" s="110" customFormat="1" ht="11.25" customHeight="1" outlineLevel="5" x14ac:dyDescent="0.2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79" t="s">
        <v>433</v>
      </c>
      <c r="L20" s="179"/>
      <c r="M20" s="179"/>
      <c r="N20" s="179"/>
      <c r="O20" s="179"/>
      <c r="P20" s="179"/>
      <c r="Q20" s="179"/>
      <c r="R20" s="179"/>
      <c r="S20" s="179"/>
      <c r="T20" s="179"/>
      <c r="U20" s="180" t="s">
        <v>398</v>
      </c>
      <c r="V20" s="180"/>
      <c r="W20" s="180"/>
      <c r="X20" s="106" t="s">
        <v>421</v>
      </c>
      <c r="Y20" s="106" t="s">
        <v>424</v>
      </c>
      <c r="Z20" s="107" t="s">
        <v>424</v>
      </c>
      <c r="AA20" s="108" t="s">
        <v>410</v>
      </c>
      <c r="AB20" s="181" t="s">
        <v>422</v>
      </c>
      <c r="AC20" s="181"/>
      <c r="AD20" s="181"/>
      <c r="AE20" s="109" t="s">
        <v>426</v>
      </c>
      <c r="AF20" s="106" t="s">
        <v>434</v>
      </c>
      <c r="AG20" s="182">
        <v>1400</v>
      </c>
      <c r="AH20" s="182"/>
      <c r="AI20" s="182"/>
      <c r="AJ20" s="182"/>
      <c r="AK20" s="182"/>
      <c r="AL20" s="183">
        <v>1400</v>
      </c>
      <c r="AM20" s="183"/>
      <c r="AN20" s="183"/>
      <c r="AO20" s="184">
        <v>1400</v>
      </c>
      <c r="AP20" s="184"/>
      <c r="AQ20" s="184"/>
    </row>
    <row r="21" spans="1:43" s="103" customFormat="1" ht="96" customHeight="1" outlineLevel="4" x14ac:dyDescent="0.2">
      <c r="A21" s="97"/>
      <c r="B21" s="98"/>
      <c r="C21" s="98"/>
      <c r="D21" s="98"/>
      <c r="E21" s="98"/>
      <c r="F21" s="98"/>
      <c r="G21" s="98"/>
      <c r="H21" s="185" t="s">
        <v>435</v>
      </c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6" t="s">
        <v>398</v>
      </c>
      <c r="V21" s="186"/>
      <c r="W21" s="186"/>
      <c r="X21" s="99" t="s">
        <v>421</v>
      </c>
      <c r="Y21" s="99" t="s">
        <v>424</v>
      </c>
      <c r="Z21" s="100" t="s">
        <v>424</v>
      </c>
      <c r="AA21" s="101" t="s">
        <v>410</v>
      </c>
      <c r="AB21" s="187" t="s">
        <v>422</v>
      </c>
      <c r="AC21" s="187"/>
      <c r="AD21" s="187"/>
      <c r="AE21" s="102" t="s">
        <v>436</v>
      </c>
      <c r="AF21" s="99"/>
      <c r="AG21" s="188">
        <v>1761605</v>
      </c>
      <c r="AH21" s="188"/>
      <c r="AI21" s="188"/>
      <c r="AJ21" s="188"/>
      <c r="AK21" s="188"/>
      <c r="AL21" s="189">
        <v>1761605</v>
      </c>
      <c r="AM21" s="189"/>
      <c r="AN21" s="189"/>
      <c r="AO21" s="190">
        <v>1761605</v>
      </c>
      <c r="AP21" s="190"/>
      <c r="AQ21" s="190"/>
    </row>
    <row r="22" spans="1:43" s="110" customFormat="1" ht="11.25" customHeight="1" outlineLevel="5" x14ac:dyDescent="0.2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79" t="s">
        <v>427</v>
      </c>
      <c r="L22" s="179"/>
      <c r="M22" s="179"/>
      <c r="N22" s="179"/>
      <c r="O22" s="179"/>
      <c r="P22" s="179"/>
      <c r="Q22" s="179"/>
      <c r="R22" s="179"/>
      <c r="S22" s="179"/>
      <c r="T22" s="179"/>
      <c r="U22" s="180" t="s">
        <v>398</v>
      </c>
      <c r="V22" s="180"/>
      <c r="W22" s="180"/>
      <c r="X22" s="106" t="s">
        <v>421</v>
      </c>
      <c r="Y22" s="106" t="s">
        <v>424</v>
      </c>
      <c r="Z22" s="107" t="s">
        <v>424</v>
      </c>
      <c r="AA22" s="108" t="s">
        <v>410</v>
      </c>
      <c r="AB22" s="181" t="s">
        <v>422</v>
      </c>
      <c r="AC22" s="181"/>
      <c r="AD22" s="181"/>
      <c r="AE22" s="109" t="s">
        <v>436</v>
      </c>
      <c r="AF22" s="106" t="s">
        <v>428</v>
      </c>
      <c r="AG22" s="182">
        <v>615099.42000000004</v>
      </c>
      <c r="AH22" s="182"/>
      <c r="AI22" s="182"/>
      <c r="AJ22" s="182"/>
      <c r="AK22" s="182"/>
      <c r="AL22" s="183">
        <v>615099.42000000004</v>
      </c>
      <c r="AM22" s="183"/>
      <c r="AN22" s="183"/>
      <c r="AO22" s="184">
        <v>615099.42000000004</v>
      </c>
      <c r="AP22" s="184"/>
      <c r="AQ22" s="184"/>
    </row>
    <row r="23" spans="1:43" s="110" customFormat="1" ht="45" customHeight="1" outlineLevel="5" x14ac:dyDescent="0.2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79" t="s">
        <v>429</v>
      </c>
      <c r="L23" s="179"/>
      <c r="M23" s="179"/>
      <c r="N23" s="179"/>
      <c r="O23" s="179"/>
      <c r="P23" s="179"/>
      <c r="Q23" s="179"/>
      <c r="R23" s="179"/>
      <c r="S23" s="179"/>
      <c r="T23" s="179"/>
      <c r="U23" s="180" t="s">
        <v>398</v>
      </c>
      <c r="V23" s="180"/>
      <c r="W23" s="180"/>
      <c r="X23" s="106" t="s">
        <v>421</v>
      </c>
      <c r="Y23" s="106" t="s">
        <v>424</v>
      </c>
      <c r="Z23" s="107" t="s">
        <v>424</v>
      </c>
      <c r="AA23" s="108" t="s">
        <v>410</v>
      </c>
      <c r="AB23" s="181" t="s">
        <v>422</v>
      </c>
      <c r="AC23" s="181"/>
      <c r="AD23" s="181"/>
      <c r="AE23" s="109" t="s">
        <v>436</v>
      </c>
      <c r="AF23" s="106" t="s">
        <v>430</v>
      </c>
      <c r="AG23" s="182">
        <v>187002.35</v>
      </c>
      <c r="AH23" s="182"/>
      <c r="AI23" s="182"/>
      <c r="AJ23" s="182"/>
      <c r="AK23" s="182"/>
      <c r="AL23" s="183">
        <v>187002.35</v>
      </c>
      <c r="AM23" s="183"/>
      <c r="AN23" s="183"/>
      <c r="AO23" s="184">
        <v>187002.35</v>
      </c>
      <c r="AP23" s="184"/>
      <c r="AQ23" s="184"/>
    </row>
    <row r="24" spans="1:43" s="110" customFormat="1" ht="11.25" customHeight="1" outlineLevel="5" x14ac:dyDescent="0.2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79" t="s">
        <v>431</v>
      </c>
      <c r="L24" s="179"/>
      <c r="M24" s="179"/>
      <c r="N24" s="179"/>
      <c r="O24" s="179"/>
      <c r="P24" s="179"/>
      <c r="Q24" s="179"/>
      <c r="R24" s="179"/>
      <c r="S24" s="179"/>
      <c r="T24" s="179"/>
      <c r="U24" s="180" t="s">
        <v>398</v>
      </c>
      <c r="V24" s="180"/>
      <c r="W24" s="180"/>
      <c r="X24" s="106" t="s">
        <v>421</v>
      </c>
      <c r="Y24" s="106" t="s">
        <v>424</v>
      </c>
      <c r="Z24" s="107" t="s">
        <v>424</v>
      </c>
      <c r="AA24" s="108" t="s">
        <v>410</v>
      </c>
      <c r="AB24" s="181" t="s">
        <v>422</v>
      </c>
      <c r="AC24" s="181"/>
      <c r="AD24" s="181"/>
      <c r="AE24" s="109" t="s">
        <v>436</v>
      </c>
      <c r="AF24" s="106" t="s">
        <v>432</v>
      </c>
      <c r="AG24" s="182">
        <v>959503.23</v>
      </c>
      <c r="AH24" s="182"/>
      <c r="AI24" s="182"/>
      <c r="AJ24" s="182"/>
      <c r="AK24" s="182"/>
      <c r="AL24" s="183">
        <v>959503.23</v>
      </c>
      <c r="AM24" s="183"/>
      <c r="AN24" s="183"/>
      <c r="AO24" s="184">
        <v>959503.23</v>
      </c>
      <c r="AP24" s="184"/>
      <c r="AQ24" s="184"/>
    </row>
    <row r="25" spans="1:43" s="103" customFormat="1" ht="84" customHeight="1" outlineLevel="4" x14ac:dyDescent="0.2">
      <c r="A25" s="97"/>
      <c r="B25" s="98"/>
      <c r="C25" s="98"/>
      <c r="D25" s="98"/>
      <c r="E25" s="98"/>
      <c r="F25" s="98"/>
      <c r="G25" s="98"/>
      <c r="H25" s="185" t="s">
        <v>437</v>
      </c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6" t="s">
        <v>398</v>
      </c>
      <c r="V25" s="186"/>
      <c r="W25" s="186"/>
      <c r="X25" s="99" t="s">
        <v>421</v>
      </c>
      <c r="Y25" s="99" t="s">
        <v>424</v>
      </c>
      <c r="Z25" s="100" t="s">
        <v>424</v>
      </c>
      <c r="AA25" s="101" t="s">
        <v>410</v>
      </c>
      <c r="AB25" s="187" t="s">
        <v>422</v>
      </c>
      <c r="AC25" s="187"/>
      <c r="AD25" s="187"/>
      <c r="AE25" s="102" t="s">
        <v>438</v>
      </c>
      <c r="AF25" s="99"/>
      <c r="AG25" s="188">
        <v>45831961.609999999</v>
      </c>
      <c r="AH25" s="188"/>
      <c r="AI25" s="188"/>
      <c r="AJ25" s="188"/>
      <c r="AK25" s="188"/>
      <c r="AL25" s="189">
        <v>45831961.609999999</v>
      </c>
      <c r="AM25" s="189"/>
      <c r="AN25" s="189"/>
      <c r="AO25" s="190">
        <v>45831961.609999999</v>
      </c>
      <c r="AP25" s="190"/>
      <c r="AQ25" s="190"/>
    </row>
    <row r="26" spans="1:43" s="110" customFormat="1" ht="11.25" customHeight="1" outlineLevel="5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79" t="s">
        <v>431</v>
      </c>
      <c r="L26" s="179"/>
      <c r="M26" s="179"/>
      <c r="N26" s="179"/>
      <c r="O26" s="179"/>
      <c r="P26" s="179"/>
      <c r="Q26" s="179"/>
      <c r="R26" s="179"/>
      <c r="S26" s="179"/>
      <c r="T26" s="179"/>
      <c r="U26" s="180" t="s">
        <v>398</v>
      </c>
      <c r="V26" s="180"/>
      <c r="W26" s="180"/>
      <c r="X26" s="106" t="s">
        <v>421</v>
      </c>
      <c r="Y26" s="106" t="s">
        <v>424</v>
      </c>
      <c r="Z26" s="107" t="s">
        <v>424</v>
      </c>
      <c r="AA26" s="108" t="s">
        <v>410</v>
      </c>
      <c r="AB26" s="181" t="s">
        <v>422</v>
      </c>
      <c r="AC26" s="181"/>
      <c r="AD26" s="181"/>
      <c r="AE26" s="109" t="s">
        <v>438</v>
      </c>
      <c r="AF26" s="106" t="s">
        <v>432</v>
      </c>
      <c r="AG26" s="182">
        <v>45831961.609999999</v>
      </c>
      <c r="AH26" s="182"/>
      <c r="AI26" s="182"/>
      <c r="AJ26" s="182"/>
      <c r="AK26" s="182"/>
      <c r="AL26" s="183">
        <v>45831961.609999999</v>
      </c>
      <c r="AM26" s="183"/>
      <c r="AN26" s="183"/>
      <c r="AO26" s="184">
        <v>45831961.609999999</v>
      </c>
      <c r="AP26" s="184"/>
      <c r="AQ26" s="184"/>
    </row>
    <row r="27" spans="1:43" s="103" customFormat="1" ht="96" customHeight="1" outlineLevel="4" x14ac:dyDescent="0.2">
      <c r="A27" s="97"/>
      <c r="B27" s="98"/>
      <c r="C27" s="98"/>
      <c r="D27" s="98"/>
      <c r="E27" s="98"/>
      <c r="F27" s="98"/>
      <c r="G27" s="98"/>
      <c r="H27" s="185" t="s">
        <v>439</v>
      </c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6" t="s">
        <v>398</v>
      </c>
      <c r="V27" s="186"/>
      <c r="W27" s="186"/>
      <c r="X27" s="99" t="s">
        <v>421</v>
      </c>
      <c r="Y27" s="99" t="s">
        <v>424</v>
      </c>
      <c r="Z27" s="100" t="s">
        <v>424</v>
      </c>
      <c r="AA27" s="101" t="s">
        <v>410</v>
      </c>
      <c r="AB27" s="187" t="s">
        <v>422</v>
      </c>
      <c r="AC27" s="187"/>
      <c r="AD27" s="187"/>
      <c r="AE27" s="102" t="s">
        <v>440</v>
      </c>
      <c r="AF27" s="99"/>
      <c r="AG27" s="188">
        <v>50000</v>
      </c>
      <c r="AH27" s="188"/>
      <c r="AI27" s="188"/>
      <c r="AJ27" s="188"/>
      <c r="AK27" s="188"/>
      <c r="AL27" s="189">
        <v>50000</v>
      </c>
      <c r="AM27" s="189"/>
      <c r="AN27" s="189"/>
      <c r="AO27" s="190">
        <v>50000</v>
      </c>
      <c r="AP27" s="190"/>
      <c r="AQ27" s="190"/>
    </row>
    <row r="28" spans="1:43" s="110" customFormat="1" ht="11.25" customHeight="1" outlineLevel="5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5"/>
      <c r="K28" s="179" t="s">
        <v>431</v>
      </c>
      <c r="L28" s="179"/>
      <c r="M28" s="179"/>
      <c r="N28" s="179"/>
      <c r="O28" s="179"/>
      <c r="P28" s="179"/>
      <c r="Q28" s="179"/>
      <c r="R28" s="179"/>
      <c r="S28" s="179"/>
      <c r="T28" s="179"/>
      <c r="U28" s="180" t="s">
        <v>398</v>
      </c>
      <c r="V28" s="180"/>
      <c r="W28" s="180"/>
      <c r="X28" s="106" t="s">
        <v>421</v>
      </c>
      <c r="Y28" s="106" t="s">
        <v>424</v>
      </c>
      <c r="Z28" s="107" t="s">
        <v>424</v>
      </c>
      <c r="AA28" s="108" t="s">
        <v>410</v>
      </c>
      <c r="AB28" s="181" t="s">
        <v>422</v>
      </c>
      <c r="AC28" s="181"/>
      <c r="AD28" s="181"/>
      <c r="AE28" s="109" t="s">
        <v>440</v>
      </c>
      <c r="AF28" s="106" t="s">
        <v>432</v>
      </c>
      <c r="AG28" s="182">
        <v>50000</v>
      </c>
      <c r="AH28" s="182"/>
      <c r="AI28" s="182"/>
      <c r="AJ28" s="182"/>
      <c r="AK28" s="182"/>
      <c r="AL28" s="183">
        <v>50000</v>
      </c>
      <c r="AM28" s="183"/>
      <c r="AN28" s="183"/>
      <c r="AO28" s="184">
        <v>50000</v>
      </c>
      <c r="AP28" s="184"/>
      <c r="AQ28" s="184"/>
    </row>
    <row r="29" spans="1:43" s="103" customFormat="1" ht="96" customHeight="1" outlineLevel="4" x14ac:dyDescent="0.2">
      <c r="A29" s="97"/>
      <c r="B29" s="98"/>
      <c r="C29" s="98"/>
      <c r="D29" s="98"/>
      <c r="E29" s="98"/>
      <c r="F29" s="98"/>
      <c r="G29" s="98"/>
      <c r="H29" s="185" t="s">
        <v>441</v>
      </c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6" t="s">
        <v>398</v>
      </c>
      <c r="V29" s="186"/>
      <c r="W29" s="186"/>
      <c r="X29" s="99" t="s">
        <v>421</v>
      </c>
      <c r="Y29" s="99" t="s">
        <v>424</v>
      </c>
      <c r="Z29" s="100" t="s">
        <v>424</v>
      </c>
      <c r="AA29" s="101" t="s">
        <v>410</v>
      </c>
      <c r="AB29" s="187" t="s">
        <v>422</v>
      </c>
      <c r="AC29" s="187"/>
      <c r="AD29" s="187"/>
      <c r="AE29" s="102" t="s">
        <v>442</v>
      </c>
      <c r="AF29" s="99"/>
      <c r="AG29" s="188">
        <v>150522400.69999999</v>
      </c>
      <c r="AH29" s="188"/>
      <c r="AI29" s="188"/>
      <c r="AJ29" s="188"/>
      <c r="AK29" s="188"/>
      <c r="AL29" s="189">
        <v>150522400.69999999</v>
      </c>
      <c r="AM29" s="189"/>
      <c r="AN29" s="189"/>
      <c r="AO29" s="190">
        <v>150689091.09999999</v>
      </c>
      <c r="AP29" s="190"/>
      <c r="AQ29" s="190"/>
    </row>
    <row r="30" spans="1:43" s="110" customFormat="1" ht="11.25" customHeight="1" outlineLevel="5" x14ac:dyDescent="0.2">
      <c r="A30" s="104"/>
      <c r="B30" s="105"/>
      <c r="C30" s="105"/>
      <c r="D30" s="105"/>
      <c r="E30" s="105"/>
      <c r="F30" s="105"/>
      <c r="G30" s="105"/>
      <c r="H30" s="105"/>
      <c r="I30" s="105"/>
      <c r="J30" s="105"/>
      <c r="K30" s="179" t="s">
        <v>427</v>
      </c>
      <c r="L30" s="179"/>
      <c r="M30" s="179"/>
      <c r="N30" s="179"/>
      <c r="O30" s="179"/>
      <c r="P30" s="179"/>
      <c r="Q30" s="179"/>
      <c r="R30" s="179"/>
      <c r="S30" s="179"/>
      <c r="T30" s="179"/>
      <c r="U30" s="180" t="s">
        <v>398</v>
      </c>
      <c r="V30" s="180"/>
      <c r="W30" s="180"/>
      <c r="X30" s="106" t="s">
        <v>421</v>
      </c>
      <c r="Y30" s="106" t="s">
        <v>424</v>
      </c>
      <c r="Z30" s="107" t="s">
        <v>424</v>
      </c>
      <c r="AA30" s="108" t="s">
        <v>410</v>
      </c>
      <c r="AB30" s="181" t="s">
        <v>422</v>
      </c>
      <c r="AC30" s="181"/>
      <c r="AD30" s="181"/>
      <c r="AE30" s="109" t="s">
        <v>442</v>
      </c>
      <c r="AF30" s="106" t="s">
        <v>428</v>
      </c>
      <c r="AG30" s="182">
        <v>115187888.40000001</v>
      </c>
      <c r="AH30" s="182"/>
      <c r="AI30" s="182"/>
      <c r="AJ30" s="182"/>
      <c r="AK30" s="182"/>
      <c r="AL30" s="183">
        <v>115608602.69</v>
      </c>
      <c r="AM30" s="183"/>
      <c r="AN30" s="183"/>
      <c r="AO30" s="184">
        <v>115736629.11</v>
      </c>
      <c r="AP30" s="184"/>
      <c r="AQ30" s="184"/>
    </row>
    <row r="31" spans="1:43" s="110" customFormat="1" ht="45" customHeight="1" outlineLevel="5" x14ac:dyDescent="0.2">
      <c r="A31" s="104"/>
      <c r="B31" s="105"/>
      <c r="C31" s="105"/>
      <c r="D31" s="105"/>
      <c r="E31" s="105"/>
      <c r="F31" s="105"/>
      <c r="G31" s="105"/>
      <c r="H31" s="105"/>
      <c r="I31" s="105"/>
      <c r="J31" s="105"/>
      <c r="K31" s="179" t="s">
        <v>429</v>
      </c>
      <c r="L31" s="179"/>
      <c r="M31" s="179"/>
      <c r="N31" s="179"/>
      <c r="O31" s="179"/>
      <c r="P31" s="179"/>
      <c r="Q31" s="179"/>
      <c r="R31" s="179"/>
      <c r="S31" s="179"/>
      <c r="T31" s="179"/>
      <c r="U31" s="180" t="s">
        <v>398</v>
      </c>
      <c r="V31" s="180"/>
      <c r="W31" s="180"/>
      <c r="X31" s="106" t="s">
        <v>421</v>
      </c>
      <c r="Y31" s="106" t="s">
        <v>424</v>
      </c>
      <c r="Z31" s="107" t="s">
        <v>424</v>
      </c>
      <c r="AA31" s="108" t="s">
        <v>410</v>
      </c>
      <c r="AB31" s="181" t="s">
        <v>422</v>
      </c>
      <c r="AC31" s="181"/>
      <c r="AD31" s="181"/>
      <c r="AE31" s="109" t="s">
        <v>442</v>
      </c>
      <c r="AF31" s="106" t="s">
        <v>430</v>
      </c>
      <c r="AG31" s="182">
        <v>34786742.299999997</v>
      </c>
      <c r="AH31" s="182"/>
      <c r="AI31" s="182"/>
      <c r="AJ31" s="182"/>
      <c r="AK31" s="182"/>
      <c r="AL31" s="183">
        <v>34913798.009999998</v>
      </c>
      <c r="AM31" s="183"/>
      <c r="AN31" s="183"/>
      <c r="AO31" s="184">
        <v>34952461.990000002</v>
      </c>
      <c r="AP31" s="184"/>
      <c r="AQ31" s="184"/>
    </row>
    <row r="32" spans="1:43" s="110" customFormat="1" ht="11.25" customHeight="1" outlineLevel="5" x14ac:dyDescent="0.2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79" t="s">
        <v>431</v>
      </c>
      <c r="L32" s="179"/>
      <c r="M32" s="179"/>
      <c r="N32" s="179"/>
      <c r="O32" s="179"/>
      <c r="P32" s="179"/>
      <c r="Q32" s="179"/>
      <c r="R32" s="179"/>
      <c r="S32" s="179"/>
      <c r="T32" s="179"/>
      <c r="U32" s="180" t="s">
        <v>398</v>
      </c>
      <c r="V32" s="180"/>
      <c r="W32" s="180"/>
      <c r="X32" s="106" t="s">
        <v>421</v>
      </c>
      <c r="Y32" s="106" t="s">
        <v>424</v>
      </c>
      <c r="Z32" s="107" t="s">
        <v>424</v>
      </c>
      <c r="AA32" s="108" t="s">
        <v>410</v>
      </c>
      <c r="AB32" s="181" t="s">
        <v>422</v>
      </c>
      <c r="AC32" s="181"/>
      <c r="AD32" s="181"/>
      <c r="AE32" s="109" t="s">
        <v>442</v>
      </c>
      <c r="AF32" s="106" t="s">
        <v>432</v>
      </c>
      <c r="AG32" s="182">
        <v>547770</v>
      </c>
      <c r="AH32" s="182"/>
      <c r="AI32" s="182"/>
      <c r="AJ32" s="182"/>
      <c r="AK32" s="182"/>
      <c r="AL32" s="201">
        <v>0</v>
      </c>
      <c r="AM32" s="201"/>
      <c r="AN32" s="201"/>
      <c r="AO32" s="202">
        <v>0</v>
      </c>
      <c r="AP32" s="202"/>
      <c r="AQ32" s="202"/>
    </row>
    <row r="33" spans="1:43" s="103" customFormat="1" ht="96" customHeight="1" outlineLevel="4" x14ac:dyDescent="0.2">
      <c r="A33" s="97"/>
      <c r="B33" s="98"/>
      <c r="C33" s="98"/>
      <c r="D33" s="98"/>
      <c r="E33" s="98"/>
      <c r="F33" s="98"/>
      <c r="G33" s="98"/>
      <c r="H33" s="185" t="s">
        <v>443</v>
      </c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6" t="s">
        <v>398</v>
      </c>
      <c r="V33" s="186"/>
      <c r="W33" s="186"/>
      <c r="X33" s="99" t="s">
        <v>421</v>
      </c>
      <c r="Y33" s="99" t="s">
        <v>424</v>
      </c>
      <c r="Z33" s="100" t="s">
        <v>424</v>
      </c>
      <c r="AA33" s="101" t="s">
        <v>410</v>
      </c>
      <c r="AB33" s="187" t="s">
        <v>422</v>
      </c>
      <c r="AC33" s="187"/>
      <c r="AD33" s="187"/>
      <c r="AE33" s="102" t="s">
        <v>444</v>
      </c>
      <c r="AF33" s="99"/>
      <c r="AG33" s="188">
        <v>500000</v>
      </c>
      <c r="AH33" s="188"/>
      <c r="AI33" s="188"/>
      <c r="AJ33" s="188"/>
      <c r="AK33" s="188"/>
      <c r="AL33" s="203">
        <v>0</v>
      </c>
      <c r="AM33" s="203"/>
      <c r="AN33" s="203"/>
      <c r="AO33" s="204">
        <v>0</v>
      </c>
      <c r="AP33" s="204"/>
      <c r="AQ33" s="204"/>
    </row>
    <row r="34" spans="1:43" s="110" customFormat="1" ht="11.25" customHeight="1" outlineLevel="5" x14ac:dyDescent="0.2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79" t="s">
        <v>431</v>
      </c>
      <c r="L34" s="179"/>
      <c r="M34" s="179"/>
      <c r="N34" s="179"/>
      <c r="O34" s="179"/>
      <c r="P34" s="179"/>
      <c r="Q34" s="179"/>
      <c r="R34" s="179"/>
      <c r="S34" s="179"/>
      <c r="T34" s="179"/>
      <c r="U34" s="180" t="s">
        <v>398</v>
      </c>
      <c r="V34" s="180"/>
      <c r="W34" s="180"/>
      <c r="X34" s="106" t="s">
        <v>421</v>
      </c>
      <c r="Y34" s="106" t="s">
        <v>424</v>
      </c>
      <c r="Z34" s="107" t="s">
        <v>424</v>
      </c>
      <c r="AA34" s="108" t="s">
        <v>410</v>
      </c>
      <c r="AB34" s="181" t="s">
        <v>422</v>
      </c>
      <c r="AC34" s="181"/>
      <c r="AD34" s="181"/>
      <c r="AE34" s="109" t="s">
        <v>444</v>
      </c>
      <c r="AF34" s="106" t="s">
        <v>432</v>
      </c>
      <c r="AG34" s="182">
        <v>500000</v>
      </c>
      <c r="AH34" s="182"/>
      <c r="AI34" s="182"/>
      <c r="AJ34" s="182"/>
      <c r="AK34" s="182"/>
      <c r="AL34" s="201">
        <v>0</v>
      </c>
      <c r="AM34" s="201"/>
      <c r="AN34" s="201"/>
      <c r="AO34" s="202">
        <v>0</v>
      </c>
      <c r="AP34" s="202"/>
      <c r="AQ34" s="202"/>
    </row>
    <row r="35" spans="1:43" s="103" customFormat="1" ht="60" customHeight="1" outlineLevel="4" x14ac:dyDescent="0.2">
      <c r="A35" s="97"/>
      <c r="B35" s="98"/>
      <c r="C35" s="98"/>
      <c r="D35" s="98"/>
      <c r="E35" s="98"/>
      <c r="F35" s="98"/>
      <c r="G35" s="98"/>
      <c r="H35" s="185" t="s">
        <v>445</v>
      </c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6" t="s">
        <v>398</v>
      </c>
      <c r="V35" s="186"/>
      <c r="W35" s="186"/>
      <c r="X35" s="99" t="s">
        <v>421</v>
      </c>
      <c r="Y35" s="99" t="s">
        <v>424</v>
      </c>
      <c r="Z35" s="100" t="s">
        <v>424</v>
      </c>
      <c r="AA35" s="101" t="s">
        <v>410</v>
      </c>
      <c r="AB35" s="187" t="s">
        <v>422</v>
      </c>
      <c r="AC35" s="187"/>
      <c r="AD35" s="187"/>
      <c r="AE35" s="102" t="s">
        <v>446</v>
      </c>
      <c r="AF35" s="99"/>
      <c r="AG35" s="188">
        <v>19271401.510000002</v>
      </c>
      <c r="AH35" s="188"/>
      <c r="AI35" s="188"/>
      <c r="AJ35" s="188"/>
      <c r="AK35" s="188"/>
      <c r="AL35" s="189">
        <v>19271401.510000002</v>
      </c>
      <c r="AM35" s="189"/>
      <c r="AN35" s="189"/>
      <c r="AO35" s="190">
        <v>19271401.510000002</v>
      </c>
      <c r="AP35" s="190"/>
      <c r="AQ35" s="190"/>
    </row>
    <row r="36" spans="1:43" s="110" customFormat="1" ht="11.25" customHeight="1" outlineLevel="5" x14ac:dyDescent="0.2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79" t="s">
        <v>431</v>
      </c>
      <c r="L36" s="179"/>
      <c r="M36" s="179"/>
      <c r="N36" s="179"/>
      <c r="O36" s="179"/>
      <c r="P36" s="179"/>
      <c r="Q36" s="179"/>
      <c r="R36" s="179"/>
      <c r="S36" s="179"/>
      <c r="T36" s="179"/>
      <c r="U36" s="180" t="s">
        <v>398</v>
      </c>
      <c r="V36" s="180"/>
      <c r="W36" s="180"/>
      <c r="X36" s="106" t="s">
        <v>421</v>
      </c>
      <c r="Y36" s="106" t="s">
        <v>424</v>
      </c>
      <c r="Z36" s="107" t="s">
        <v>424</v>
      </c>
      <c r="AA36" s="108" t="s">
        <v>410</v>
      </c>
      <c r="AB36" s="181" t="s">
        <v>422</v>
      </c>
      <c r="AC36" s="181"/>
      <c r="AD36" s="181"/>
      <c r="AE36" s="109" t="s">
        <v>446</v>
      </c>
      <c r="AF36" s="106" t="s">
        <v>432</v>
      </c>
      <c r="AG36" s="182">
        <v>851197.75</v>
      </c>
      <c r="AH36" s="182"/>
      <c r="AI36" s="182"/>
      <c r="AJ36" s="182"/>
      <c r="AK36" s="182"/>
      <c r="AL36" s="183">
        <v>851197.75</v>
      </c>
      <c r="AM36" s="183"/>
      <c r="AN36" s="183"/>
      <c r="AO36" s="184">
        <v>851197.75</v>
      </c>
      <c r="AP36" s="184"/>
      <c r="AQ36" s="184"/>
    </row>
    <row r="37" spans="1:43" s="110" customFormat="1" ht="11.25" customHeight="1" outlineLevel="5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79" t="s">
        <v>447</v>
      </c>
      <c r="L37" s="179"/>
      <c r="M37" s="179"/>
      <c r="N37" s="179"/>
      <c r="O37" s="179"/>
      <c r="P37" s="179"/>
      <c r="Q37" s="179"/>
      <c r="R37" s="179"/>
      <c r="S37" s="179"/>
      <c r="T37" s="179"/>
      <c r="U37" s="180" t="s">
        <v>398</v>
      </c>
      <c r="V37" s="180"/>
      <c r="W37" s="180"/>
      <c r="X37" s="106" t="s">
        <v>421</v>
      </c>
      <c r="Y37" s="106" t="s">
        <v>424</v>
      </c>
      <c r="Z37" s="107" t="s">
        <v>424</v>
      </c>
      <c r="AA37" s="108" t="s">
        <v>410</v>
      </c>
      <c r="AB37" s="181" t="s">
        <v>422</v>
      </c>
      <c r="AC37" s="181"/>
      <c r="AD37" s="181"/>
      <c r="AE37" s="109" t="s">
        <v>446</v>
      </c>
      <c r="AF37" s="106" t="s">
        <v>448</v>
      </c>
      <c r="AG37" s="182">
        <v>18420203.760000002</v>
      </c>
      <c r="AH37" s="182"/>
      <c r="AI37" s="182"/>
      <c r="AJ37" s="182"/>
      <c r="AK37" s="182"/>
      <c r="AL37" s="183">
        <v>18420203.760000002</v>
      </c>
      <c r="AM37" s="183"/>
      <c r="AN37" s="183"/>
      <c r="AO37" s="184">
        <v>18420203.760000002</v>
      </c>
      <c r="AP37" s="184"/>
      <c r="AQ37" s="184"/>
    </row>
    <row r="38" spans="1:43" s="103" customFormat="1" ht="60" customHeight="1" outlineLevel="4" x14ac:dyDescent="0.2">
      <c r="A38" s="97"/>
      <c r="B38" s="98"/>
      <c r="C38" s="98"/>
      <c r="D38" s="98"/>
      <c r="E38" s="98"/>
      <c r="F38" s="98"/>
      <c r="G38" s="98"/>
      <c r="H38" s="185" t="s">
        <v>449</v>
      </c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6" t="s">
        <v>398</v>
      </c>
      <c r="V38" s="186"/>
      <c r="W38" s="186"/>
      <c r="X38" s="99" t="s">
        <v>421</v>
      </c>
      <c r="Y38" s="99" t="s">
        <v>424</v>
      </c>
      <c r="Z38" s="100" t="s">
        <v>424</v>
      </c>
      <c r="AA38" s="101" t="s">
        <v>410</v>
      </c>
      <c r="AB38" s="187" t="s">
        <v>422</v>
      </c>
      <c r="AC38" s="187"/>
      <c r="AD38" s="187"/>
      <c r="AE38" s="102" t="s">
        <v>450</v>
      </c>
      <c r="AF38" s="99"/>
      <c r="AG38" s="188">
        <v>129758.2</v>
      </c>
      <c r="AH38" s="188"/>
      <c r="AI38" s="188"/>
      <c r="AJ38" s="188"/>
      <c r="AK38" s="188"/>
      <c r="AL38" s="189">
        <v>129758.2</v>
      </c>
      <c r="AM38" s="189"/>
      <c r="AN38" s="189"/>
      <c r="AO38" s="190">
        <v>129758.2</v>
      </c>
      <c r="AP38" s="190"/>
      <c r="AQ38" s="190"/>
    </row>
    <row r="39" spans="1:43" s="110" customFormat="1" ht="11.25" customHeight="1" outlineLevel="5" x14ac:dyDescent="0.2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79" t="s">
        <v>431</v>
      </c>
      <c r="L39" s="179"/>
      <c r="M39" s="179"/>
      <c r="N39" s="179"/>
      <c r="O39" s="179"/>
      <c r="P39" s="179"/>
      <c r="Q39" s="179"/>
      <c r="R39" s="179"/>
      <c r="S39" s="179"/>
      <c r="T39" s="179"/>
      <c r="U39" s="180" t="s">
        <v>398</v>
      </c>
      <c r="V39" s="180"/>
      <c r="W39" s="180"/>
      <c r="X39" s="106" t="s">
        <v>421</v>
      </c>
      <c r="Y39" s="106" t="s">
        <v>424</v>
      </c>
      <c r="Z39" s="107" t="s">
        <v>424</v>
      </c>
      <c r="AA39" s="108" t="s">
        <v>410</v>
      </c>
      <c r="AB39" s="181" t="s">
        <v>422</v>
      </c>
      <c r="AC39" s="181"/>
      <c r="AD39" s="181"/>
      <c r="AE39" s="109" t="s">
        <v>450</v>
      </c>
      <c r="AF39" s="106" t="s">
        <v>432</v>
      </c>
      <c r="AG39" s="182">
        <v>129758.2</v>
      </c>
      <c r="AH39" s="182"/>
      <c r="AI39" s="182"/>
      <c r="AJ39" s="182"/>
      <c r="AK39" s="182"/>
      <c r="AL39" s="183">
        <v>129758.2</v>
      </c>
      <c r="AM39" s="183"/>
      <c r="AN39" s="183"/>
      <c r="AO39" s="184">
        <v>129758.2</v>
      </c>
      <c r="AP39" s="184"/>
      <c r="AQ39" s="184"/>
    </row>
    <row r="40" spans="1:43" s="103" customFormat="1" ht="72" customHeight="1" outlineLevel="4" x14ac:dyDescent="0.2">
      <c r="A40" s="97"/>
      <c r="B40" s="98"/>
      <c r="C40" s="98"/>
      <c r="D40" s="98"/>
      <c r="E40" s="98"/>
      <c r="F40" s="98"/>
      <c r="G40" s="98"/>
      <c r="H40" s="185" t="s">
        <v>451</v>
      </c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6" t="s">
        <v>398</v>
      </c>
      <c r="V40" s="186"/>
      <c r="W40" s="186"/>
      <c r="X40" s="99" t="s">
        <v>421</v>
      </c>
      <c r="Y40" s="99" t="s">
        <v>424</v>
      </c>
      <c r="Z40" s="100" t="s">
        <v>424</v>
      </c>
      <c r="AA40" s="101" t="s">
        <v>411</v>
      </c>
      <c r="AB40" s="187" t="s">
        <v>422</v>
      </c>
      <c r="AC40" s="187"/>
      <c r="AD40" s="187"/>
      <c r="AE40" s="102" t="s">
        <v>426</v>
      </c>
      <c r="AF40" s="99"/>
      <c r="AG40" s="188">
        <v>26113628.199999999</v>
      </c>
      <c r="AH40" s="188"/>
      <c r="AI40" s="188"/>
      <c r="AJ40" s="188"/>
      <c r="AK40" s="188"/>
      <c r="AL40" s="189">
        <v>26113628.199999999</v>
      </c>
      <c r="AM40" s="189"/>
      <c r="AN40" s="189"/>
      <c r="AO40" s="190">
        <v>26113628.199999999</v>
      </c>
      <c r="AP40" s="190"/>
      <c r="AQ40" s="190"/>
    </row>
    <row r="41" spans="1:43" s="110" customFormat="1" ht="11.25" customHeight="1" outlineLevel="5" x14ac:dyDescent="0.2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79" t="s">
        <v>427</v>
      </c>
      <c r="L41" s="179"/>
      <c r="M41" s="179"/>
      <c r="N41" s="179"/>
      <c r="O41" s="179"/>
      <c r="P41" s="179"/>
      <c r="Q41" s="179"/>
      <c r="R41" s="179"/>
      <c r="S41" s="179"/>
      <c r="T41" s="179"/>
      <c r="U41" s="180" t="s">
        <v>398</v>
      </c>
      <c r="V41" s="180"/>
      <c r="W41" s="180"/>
      <c r="X41" s="106" t="s">
        <v>421</v>
      </c>
      <c r="Y41" s="106" t="s">
        <v>424</v>
      </c>
      <c r="Z41" s="107" t="s">
        <v>424</v>
      </c>
      <c r="AA41" s="108" t="s">
        <v>411</v>
      </c>
      <c r="AB41" s="181" t="s">
        <v>422</v>
      </c>
      <c r="AC41" s="181"/>
      <c r="AD41" s="181"/>
      <c r="AE41" s="109" t="s">
        <v>426</v>
      </c>
      <c r="AF41" s="106" t="s">
        <v>428</v>
      </c>
      <c r="AG41" s="182">
        <v>20056550.079999998</v>
      </c>
      <c r="AH41" s="182"/>
      <c r="AI41" s="182"/>
      <c r="AJ41" s="182"/>
      <c r="AK41" s="182"/>
      <c r="AL41" s="183">
        <v>20056550.079999998</v>
      </c>
      <c r="AM41" s="183"/>
      <c r="AN41" s="183"/>
      <c r="AO41" s="184">
        <v>20056550.079999998</v>
      </c>
      <c r="AP41" s="184"/>
      <c r="AQ41" s="184"/>
    </row>
    <row r="42" spans="1:43" s="110" customFormat="1" ht="45" customHeight="1" outlineLevel="5" x14ac:dyDescent="0.2">
      <c r="A42" s="104"/>
      <c r="B42" s="105"/>
      <c r="C42" s="105"/>
      <c r="D42" s="105"/>
      <c r="E42" s="105"/>
      <c r="F42" s="105"/>
      <c r="G42" s="105"/>
      <c r="H42" s="105"/>
      <c r="I42" s="105"/>
      <c r="J42" s="105"/>
      <c r="K42" s="179" t="s">
        <v>429</v>
      </c>
      <c r="L42" s="179"/>
      <c r="M42" s="179"/>
      <c r="N42" s="179"/>
      <c r="O42" s="179"/>
      <c r="P42" s="179"/>
      <c r="Q42" s="179"/>
      <c r="R42" s="179"/>
      <c r="S42" s="179"/>
      <c r="T42" s="179"/>
      <c r="U42" s="180" t="s">
        <v>398</v>
      </c>
      <c r="V42" s="180"/>
      <c r="W42" s="180"/>
      <c r="X42" s="106" t="s">
        <v>421</v>
      </c>
      <c r="Y42" s="106" t="s">
        <v>424</v>
      </c>
      <c r="Z42" s="107" t="s">
        <v>424</v>
      </c>
      <c r="AA42" s="108" t="s">
        <v>411</v>
      </c>
      <c r="AB42" s="181" t="s">
        <v>422</v>
      </c>
      <c r="AC42" s="181"/>
      <c r="AD42" s="181"/>
      <c r="AE42" s="109" t="s">
        <v>426</v>
      </c>
      <c r="AF42" s="106" t="s">
        <v>430</v>
      </c>
      <c r="AG42" s="182">
        <v>6057078.1200000001</v>
      </c>
      <c r="AH42" s="182"/>
      <c r="AI42" s="182"/>
      <c r="AJ42" s="182"/>
      <c r="AK42" s="182"/>
      <c r="AL42" s="183">
        <v>6057078.1200000001</v>
      </c>
      <c r="AM42" s="183"/>
      <c r="AN42" s="183"/>
      <c r="AO42" s="184">
        <v>6057078.1200000001</v>
      </c>
      <c r="AP42" s="184"/>
      <c r="AQ42" s="184"/>
    </row>
    <row r="43" spans="1:43" s="103" customFormat="1" ht="96" customHeight="1" outlineLevel="4" x14ac:dyDescent="0.2">
      <c r="A43" s="97"/>
      <c r="B43" s="98"/>
      <c r="C43" s="98"/>
      <c r="D43" s="98"/>
      <c r="E43" s="98"/>
      <c r="F43" s="98"/>
      <c r="G43" s="98"/>
      <c r="H43" s="185" t="s">
        <v>452</v>
      </c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6" t="s">
        <v>398</v>
      </c>
      <c r="V43" s="186"/>
      <c r="W43" s="186"/>
      <c r="X43" s="99" t="s">
        <v>421</v>
      </c>
      <c r="Y43" s="99" t="s">
        <v>424</v>
      </c>
      <c r="Z43" s="100" t="s">
        <v>424</v>
      </c>
      <c r="AA43" s="101" t="s">
        <v>411</v>
      </c>
      <c r="AB43" s="187" t="s">
        <v>422</v>
      </c>
      <c r="AC43" s="187"/>
      <c r="AD43" s="187"/>
      <c r="AE43" s="102" t="s">
        <v>453</v>
      </c>
      <c r="AF43" s="99"/>
      <c r="AG43" s="188">
        <v>51626486.450000003</v>
      </c>
      <c r="AH43" s="188"/>
      <c r="AI43" s="188"/>
      <c r="AJ43" s="188"/>
      <c r="AK43" s="188"/>
      <c r="AL43" s="189">
        <v>50387086.740000002</v>
      </c>
      <c r="AM43" s="189"/>
      <c r="AN43" s="189"/>
      <c r="AO43" s="190">
        <v>52436786.740000002</v>
      </c>
      <c r="AP43" s="190"/>
      <c r="AQ43" s="190"/>
    </row>
    <row r="44" spans="1:43" s="110" customFormat="1" ht="11.25" customHeight="1" outlineLevel="5" x14ac:dyDescent="0.2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79" t="s">
        <v>427</v>
      </c>
      <c r="L44" s="179"/>
      <c r="M44" s="179"/>
      <c r="N44" s="179"/>
      <c r="O44" s="179"/>
      <c r="P44" s="179"/>
      <c r="Q44" s="179"/>
      <c r="R44" s="179"/>
      <c r="S44" s="179"/>
      <c r="T44" s="179"/>
      <c r="U44" s="180" t="s">
        <v>398</v>
      </c>
      <c r="V44" s="180"/>
      <c r="W44" s="180"/>
      <c r="X44" s="106" t="s">
        <v>421</v>
      </c>
      <c r="Y44" s="106" t="s">
        <v>424</v>
      </c>
      <c r="Z44" s="107" t="s">
        <v>424</v>
      </c>
      <c r="AA44" s="108" t="s">
        <v>411</v>
      </c>
      <c r="AB44" s="181" t="s">
        <v>422</v>
      </c>
      <c r="AC44" s="181"/>
      <c r="AD44" s="181"/>
      <c r="AE44" s="109" t="s">
        <v>453</v>
      </c>
      <c r="AF44" s="106" t="s">
        <v>428</v>
      </c>
      <c r="AG44" s="182">
        <v>39525691.210000001</v>
      </c>
      <c r="AH44" s="182"/>
      <c r="AI44" s="182"/>
      <c r="AJ44" s="182"/>
      <c r="AK44" s="182"/>
      <c r="AL44" s="183">
        <v>38699759.399999999</v>
      </c>
      <c r="AM44" s="183"/>
      <c r="AN44" s="183"/>
      <c r="AO44" s="184">
        <v>40274029.75</v>
      </c>
      <c r="AP44" s="184"/>
      <c r="AQ44" s="184"/>
    </row>
    <row r="45" spans="1:43" s="110" customFormat="1" ht="45" customHeight="1" outlineLevel="5" x14ac:dyDescent="0.2">
      <c r="A45" s="104"/>
      <c r="B45" s="105"/>
      <c r="C45" s="105"/>
      <c r="D45" s="105"/>
      <c r="E45" s="105"/>
      <c r="F45" s="105"/>
      <c r="G45" s="105"/>
      <c r="H45" s="105"/>
      <c r="I45" s="105"/>
      <c r="J45" s="105"/>
      <c r="K45" s="179" t="s">
        <v>429</v>
      </c>
      <c r="L45" s="179"/>
      <c r="M45" s="179"/>
      <c r="N45" s="179"/>
      <c r="O45" s="179"/>
      <c r="P45" s="179"/>
      <c r="Q45" s="179"/>
      <c r="R45" s="179"/>
      <c r="S45" s="179"/>
      <c r="T45" s="179"/>
      <c r="U45" s="180" t="s">
        <v>398</v>
      </c>
      <c r="V45" s="180"/>
      <c r="W45" s="180"/>
      <c r="X45" s="106" t="s">
        <v>421</v>
      </c>
      <c r="Y45" s="106" t="s">
        <v>424</v>
      </c>
      <c r="Z45" s="107" t="s">
        <v>424</v>
      </c>
      <c r="AA45" s="108" t="s">
        <v>411</v>
      </c>
      <c r="AB45" s="181" t="s">
        <v>422</v>
      </c>
      <c r="AC45" s="181"/>
      <c r="AD45" s="181"/>
      <c r="AE45" s="109" t="s">
        <v>453</v>
      </c>
      <c r="AF45" s="106" t="s">
        <v>430</v>
      </c>
      <c r="AG45" s="182">
        <v>11936758.74</v>
      </c>
      <c r="AH45" s="182"/>
      <c r="AI45" s="182"/>
      <c r="AJ45" s="182"/>
      <c r="AK45" s="182"/>
      <c r="AL45" s="183">
        <v>11687327.34</v>
      </c>
      <c r="AM45" s="183"/>
      <c r="AN45" s="183"/>
      <c r="AO45" s="184">
        <v>12162756.99</v>
      </c>
      <c r="AP45" s="184"/>
      <c r="AQ45" s="184"/>
    </row>
    <row r="46" spans="1:43" s="110" customFormat="1" ht="11.25" customHeight="1" outlineLevel="5" x14ac:dyDescent="0.2">
      <c r="A46" s="104"/>
      <c r="B46" s="105"/>
      <c r="C46" s="105"/>
      <c r="D46" s="105"/>
      <c r="E46" s="105"/>
      <c r="F46" s="105"/>
      <c r="G46" s="105"/>
      <c r="H46" s="105"/>
      <c r="I46" s="105"/>
      <c r="J46" s="105"/>
      <c r="K46" s="179" t="s">
        <v>431</v>
      </c>
      <c r="L46" s="179"/>
      <c r="M46" s="179"/>
      <c r="N46" s="179"/>
      <c r="O46" s="179"/>
      <c r="P46" s="179"/>
      <c r="Q46" s="179"/>
      <c r="R46" s="179"/>
      <c r="S46" s="179"/>
      <c r="T46" s="179"/>
      <c r="U46" s="180" t="s">
        <v>398</v>
      </c>
      <c r="V46" s="180"/>
      <c r="W46" s="180"/>
      <c r="X46" s="106" t="s">
        <v>421</v>
      </c>
      <c r="Y46" s="106" t="s">
        <v>424</v>
      </c>
      <c r="Z46" s="107" t="s">
        <v>424</v>
      </c>
      <c r="AA46" s="108" t="s">
        <v>411</v>
      </c>
      <c r="AB46" s="181" t="s">
        <v>422</v>
      </c>
      <c r="AC46" s="181"/>
      <c r="AD46" s="181"/>
      <c r="AE46" s="109" t="s">
        <v>453</v>
      </c>
      <c r="AF46" s="106" t="s">
        <v>432</v>
      </c>
      <c r="AG46" s="182">
        <v>164036.5</v>
      </c>
      <c r="AH46" s="182"/>
      <c r="AI46" s="182"/>
      <c r="AJ46" s="182"/>
      <c r="AK46" s="182"/>
      <c r="AL46" s="201">
        <v>0</v>
      </c>
      <c r="AM46" s="201"/>
      <c r="AN46" s="201"/>
      <c r="AO46" s="202">
        <v>0</v>
      </c>
      <c r="AP46" s="202"/>
      <c r="AQ46" s="202"/>
    </row>
    <row r="47" spans="1:43" s="103" customFormat="1" ht="156" customHeight="1" outlineLevel="4" x14ac:dyDescent="0.2">
      <c r="A47" s="97"/>
      <c r="B47" s="98"/>
      <c r="C47" s="98"/>
      <c r="D47" s="98"/>
      <c r="E47" s="98"/>
      <c r="F47" s="98"/>
      <c r="G47" s="98"/>
      <c r="H47" s="185" t="s">
        <v>454</v>
      </c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6" t="s">
        <v>398</v>
      </c>
      <c r="V47" s="186"/>
      <c r="W47" s="186"/>
      <c r="X47" s="99" t="s">
        <v>421</v>
      </c>
      <c r="Y47" s="99" t="s">
        <v>424</v>
      </c>
      <c r="Z47" s="100" t="s">
        <v>424</v>
      </c>
      <c r="AA47" s="101" t="s">
        <v>455</v>
      </c>
      <c r="AB47" s="187" t="s">
        <v>456</v>
      </c>
      <c r="AC47" s="187"/>
      <c r="AD47" s="187"/>
      <c r="AE47" s="102" t="s">
        <v>457</v>
      </c>
      <c r="AF47" s="99"/>
      <c r="AG47" s="206">
        <v>0</v>
      </c>
      <c r="AH47" s="206"/>
      <c r="AI47" s="206"/>
      <c r="AJ47" s="206"/>
      <c r="AK47" s="206"/>
      <c r="AL47" s="203">
        <v>0</v>
      </c>
      <c r="AM47" s="203"/>
      <c r="AN47" s="203"/>
      <c r="AO47" s="190">
        <v>4124847.74</v>
      </c>
      <c r="AP47" s="190"/>
      <c r="AQ47" s="190"/>
    </row>
    <row r="48" spans="1:43" s="110" customFormat="1" ht="11.25" customHeight="1" outlineLevel="5" x14ac:dyDescent="0.2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79" t="s">
        <v>431</v>
      </c>
      <c r="L48" s="179"/>
      <c r="M48" s="179"/>
      <c r="N48" s="179"/>
      <c r="O48" s="179"/>
      <c r="P48" s="179"/>
      <c r="Q48" s="179"/>
      <c r="R48" s="179"/>
      <c r="S48" s="179"/>
      <c r="T48" s="179"/>
      <c r="U48" s="180" t="s">
        <v>398</v>
      </c>
      <c r="V48" s="180"/>
      <c r="W48" s="180"/>
      <c r="X48" s="106" t="s">
        <v>421</v>
      </c>
      <c r="Y48" s="106" t="s">
        <v>424</v>
      </c>
      <c r="Z48" s="107" t="s">
        <v>424</v>
      </c>
      <c r="AA48" s="108" t="s">
        <v>455</v>
      </c>
      <c r="AB48" s="181" t="s">
        <v>456</v>
      </c>
      <c r="AC48" s="181"/>
      <c r="AD48" s="181"/>
      <c r="AE48" s="109" t="s">
        <v>457</v>
      </c>
      <c r="AF48" s="106" t="s">
        <v>432</v>
      </c>
      <c r="AG48" s="205">
        <v>0</v>
      </c>
      <c r="AH48" s="205"/>
      <c r="AI48" s="205"/>
      <c r="AJ48" s="205"/>
      <c r="AK48" s="205"/>
      <c r="AL48" s="201">
        <v>0</v>
      </c>
      <c r="AM48" s="201"/>
      <c r="AN48" s="201"/>
      <c r="AO48" s="184">
        <v>4124847.74</v>
      </c>
      <c r="AP48" s="184"/>
      <c r="AQ48" s="184"/>
    </row>
    <row r="49" spans="1:43" s="103" customFormat="1" ht="144" customHeight="1" outlineLevel="4" x14ac:dyDescent="0.2">
      <c r="A49" s="97"/>
      <c r="B49" s="98"/>
      <c r="C49" s="98"/>
      <c r="D49" s="98"/>
      <c r="E49" s="98"/>
      <c r="F49" s="98"/>
      <c r="G49" s="98"/>
      <c r="H49" s="185" t="s">
        <v>458</v>
      </c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6" t="s">
        <v>398</v>
      </c>
      <c r="V49" s="186"/>
      <c r="W49" s="186"/>
      <c r="X49" s="99" t="s">
        <v>421</v>
      </c>
      <c r="Y49" s="99" t="s">
        <v>424</v>
      </c>
      <c r="Z49" s="100" t="s">
        <v>424</v>
      </c>
      <c r="AA49" s="101" t="s">
        <v>455</v>
      </c>
      <c r="AB49" s="187" t="s">
        <v>456</v>
      </c>
      <c r="AC49" s="187"/>
      <c r="AD49" s="187"/>
      <c r="AE49" s="102" t="s">
        <v>459</v>
      </c>
      <c r="AF49" s="99"/>
      <c r="AG49" s="206">
        <v>0</v>
      </c>
      <c r="AH49" s="206"/>
      <c r="AI49" s="206"/>
      <c r="AJ49" s="206"/>
      <c r="AK49" s="206"/>
      <c r="AL49" s="203">
        <v>0</v>
      </c>
      <c r="AM49" s="203"/>
      <c r="AN49" s="203"/>
      <c r="AO49" s="190">
        <v>8252783.5099999998</v>
      </c>
      <c r="AP49" s="190"/>
      <c r="AQ49" s="190"/>
    </row>
    <row r="50" spans="1:43" s="110" customFormat="1" ht="33.75" customHeight="1" outlineLevel="5" x14ac:dyDescent="0.2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79" t="s">
        <v>460</v>
      </c>
      <c r="L50" s="179"/>
      <c r="M50" s="179"/>
      <c r="N50" s="179"/>
      <c r="O50" s="179"/>
      <c r="P50" s="179"/>
      <c r="Q50" s="179"/>
      <c r="R50" s="179"/>
      <c r="S50" s="179"/>
      <c r="T50" s="179"/>
      <c r="U50" s="180" t="s">
        <v>398</v>
      </c>
      <c r="V50" s="180"/>
      <c r="W50" s="180"/>
      <c r="X50" s="106" t="s">
        <v>421</v>
      </c>
      <c r="Y50" s="106" t="s">
        <v>424</v>
      </c>
      <c r="Z50" s="107" t="s">
        <v>424</v>
      </c>
      <c r="AA50" s="108" t="s">
        <v>455</v>
      </c>
      <c r="AB50" s="181" t="s">
        <v>456</v>
      </c>
      <c r="AC50" s="181"/>
      <c r="AD50" s="181"/>
      <c r="AE50" s="109" t="s">
        <v>459</v>
      </c>
      <c r="AF50" s="106" t="s">
        <v>461</v>
      </c>
      <c r="AG50" s="205">
        <v>0</v>
      </c>
      <c r="AH50" s="205"/>
      <c r="AI50" s="205"/>
      <c r="AJ50" s="205"/>
      <c r="AK50" s="205"/>
      <c r="AL50" s="201">
        <v>0</v>
      </c>
      <c r="AM50" s="201"/>
      <c r="AN50" s="201"/>
      <c r="AO50" s="184">
        <v>8252783.5099999998</v>
      </c>
      <c r="AP50" s="184"/>
      <c r="AQ50" s="184"/>
    </row>
    <row r="51" spans="1:43" s="103" customFormat="1" ht="120" customHeight="1" outlineLevel="4" x14ac:dyDescent="0.2">
      <c r="A51" s="97"/>
      <c r="B51" s="98"/>
      <c r="C51" s="98"/>
      <c r="D51" s="98"/>
      <c r="E51" s="98"/>
      <c r="F51" s="98"/>
      <c r="G51" s="98"/>
      <c r="H51" s="185" t="s">
        <v>462</v>
      </c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6" t="s">
        <v>398</v>
      </c>
      <c r="V51" s="186"/>
      <c r="W51" s="186"/>
      <c r="X51" s="99" t="s">
        <v>421</v>
      </c>
      <c r="Y51" s="99" t="s">
        <v>424</v>
      </c>
      <c r="Z51" s="100" t="s">
        <v>463</v>
      </c>
      <c r="AA51" s="101" t="s">
        <v>411</v>
      </c>
      <c r="AB51" s="187" t="s">
        <v>422</v>
      </c>
      <c r="AC51" s="187"/>
      <c r="AD51" s="187"/>
      <c r="AE51" s="102" t="s">
        <v>464</v>
      </c>
      <c r="AF51" s="99"/>
      <c r="AG51" s="188">
        <v>473728</v>
      </c>
      <c r="AH51" s="188"/>
      <c r="AI51" s="188"/>
      <c r="AJ51" s="188"/>
      <c r="AK51" s="188"/>
      <c r="AL51" s="189">
        <v>473728</v>
      </c>
      <c r="AM51" s="189"/>
      <c r="AN51" s="189"/>
      <c r="AO51" s="190">
        <v>473728</v>
      </c>
      <c r="AP51" s="190"/>
      <c r="AQ51" s="190"/>
    </row>
    <row r="52" spans="1:43" s="110" customFormat="1" ht="11.25" customHeight="1" outlineLevel="5" x14ac:dyDescent="0.2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79" t="s">
        <v>431</v>
      </c>
      <c r="L52" s="179"/>
      <c r="M52" s="179"/>
      <c r="N52" s="179"/>
      <c r="O52" s="179"/>
      <c r="P52" s="179"/>
      <c r="Q52" s="179"/>
      <c r="R52" s="179"/>
      <c r="S52" s="179"/>
      <c r="T52" s="179"/>
      <c r="U52" s="180" t="s">
        <v>398</v>
      </c>
      <c r="V52" s="180"/>
      <c r="W52" s="180"/>
      <c r="X52" s="106" t="s">
        <v>421</v>
      </c>
      <c r="Y52" s="106" t="s">
        <v>424</v>
      </c>
      <c r="Z52" s="107" t="s">
        <v>463</v>
      </c>
      <c r="AA52" s="108" t="s">
        <v>411</v>
      </c>
      <c r="AB52" s="181" t="s">
        <v>422</v>
      </c>
      <c r="AC52" s="181"/>
      <c r="AD52" s="181"/>
      <c r="AE52" s="109" t="s">
        <v>464</v>
      </c>
      <c r="AF52" s="106" t="s">
        <v>432</v>
      </c>
      <c r="AG52" s="182">
        <v>473728</v>
      </c>
      <c r="AH52" s="182"/>
      <c r="AI52" s="182"/>
      <c r="AJ52" s="182"/>
      <c r="AK52" s="182"/>
      <c r="AL52" s="183">
        <v>473728</v>
      </c>
      <c r="AM52" s="183"/>
      <c r="AN52" s="183"/>
      <c r="AO52" s="184">
        <v>473728</v>
      </c>
      <c r="AP52" s="184"/>
      <c r="AQ52" s="184"/>
    </row>
    <row r="53" spans="1:43" s="96" customFormat="1" ht="15" customHeight="1" outlineLevel="3" x14ac:dyDescent="0.2">
      <c r="A53" s="86"/>
      <c r="B53" s="87"/>
      <c r="C53" s="87"/>
      <c r="D53" s="88"/>
      <c r="E53" s="196" t="s">
        <v>465</v>
      </c>
      <c r="F53" s="196"/>
      <c r="G53" s="196"/>
      <c r="H53" s="196"/>
      <c r="I53" s="196"/>
      <c r="J53" s="196"/>
      <c r="K53" s="196"/>
      <c r="L53" s="196"/>
      <c r="M53" s="196"/>
      <c r="N53" s="196"/>
      <c r="O53" s="196"/>
      <c r="P53" s="196"/>
      <c r="Q53" s="196"/>
      <c r="R53" s="196"/>
      <c r="S53" s="196"/>
      <c r="T53" s="196"/>
      <c r="U53" s="197" t="s">
        <v>398</v>
      </c>
      <c r="V53" s="197"/>
      <c r="W53" s="197"/>
      <c r="X53" s="89" t="s">
        <v>421</v>
      </c>
      <c r="Y53" s="89" t="s">
        <v>463</v>
      </c>
      <c r="Z53" s="90"/>
      <c r="AA53" s="91"/>
      <c r="AB53" s="92"/>
      <c r="AC53" s="93"/>
      <c r="AD53" s="94"/>
      <c r="AE53" s="95"/>
      <c r="AF53" s="89"/>
      <c r="AG53" s="198">
        <v>648220338.67999995</v>
      </c>
      <c r="AH53" s="198"/>
      <c r="AI53" s="198"/>
      <c r="AJ53" s="198"/>
      <c r="AK53" s="198"/>
      <c r="AL53" s="199">
        <v>732962179.76999998</v>
      </c>
      <c r="AM53" s="199"/>
      <c r="AN53" s="199"/>
      <c r="AO53" s="200">
        <v>735728605.00999999</v>
      </c>
      <c r="AP53" s="200"/>
      <c r="AQ53" s="200"/>
    </row>
    <row r="54" spans="1:43" s="103" customFormat="1" ht="72" customHeight="1" outlineLevel="4" x14ac:dyDescent="0.2">
      <c r="A54" s="97"/>
      <c r="B54" s="98"/>
      <c r="C54" s="98"/>
      <c r="D54" s="98"/>
      <c r="E54" s="98"/>
      <c r="F54" s="98"/>
      <c r="G54" s="98"/>
      <c r="H54" s="185" t="s">
        <v>451</v>
      </c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6" t="s">
        <v>398</v>
      </c>
      <c r="V54" s="186"/>
      <c r="W54" s="186"/>
      <c r="X54" s="99" t="s">
        <v>421</v>
      </c>
      <c r="Y54" s="99" t="s">
        <v>463</v>
      </c>
      <c r="Z54" s="100" t="s">
        <v>424</v>
      </c>
      <c r="AA54" s="101" t="s">
        <v>411</v>
      </c>
      <c r="AB54" s="187" t="s">
        <v>422</v>
      </c>
      <c r="AC54" s="187"/>
      <c r="AD54" s="187"/>
      <c r="AE54" s="102" t="s">
        <v>426</v>
      </c>
      <c r="AF54" s="99"/>
      <c r="AG54" s="188">
        <v>52347905.420000002</v>
      </c>
      <c r="AH54" s="188"/>
      <c r="AI54" s="188"/>
      <c r="AJ54" s="188"/>
      <c r="AK54" s="188"/>
      <c r="AL54" s="189">
        <v>48765503.520000003</v>
      </c>
      <c r="AM54" s="189"/>
      <c r="AN54" s="189"/>
      <c r="AO54" s="190">
        <v>52347905.420000002</v>
      </c>
      <c r="AP54" s="190"/>
      <c r="AQ54" s="190"/>
    </row>
    <row r="55" spans="1:43" s="110" customFormat="1" ht="11.25" customHeight="1" outlineLevel="5" x14ac:dyDescent="0.2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79" t="s">
        <v>427</v>
      </c>
      <c r="L55" s="179"/>
      <c r="M55" s="179"/>
      <c r="N55" s="179"/>
      <c r="O55" s="179"/>
      <c r="P55" s="179"/>
      <c r="Q55" s="179"/>
      <c r="R55" s="179"/>
      <c r="S55" s="179"/>
      <c r="T55" s="179"/>
      <c r="U55" s="180" t="s">
        <v>398</v>
      </c>
      <c r="V55" s="180"/>
      <c r="W55" s="180"/>
      <c r="X55" s="106" t="s">
        <v>421</v>
      </c>
      <c r="Y55" s="106" t="s">
        <v>463</v>
      </c>
      <c r="Z55" s="107" t="s">
        <v>424</v>
      </c>
      <c r="AA55" s="108" t="s">
        <v>411</v>
      </c>
      <c r="AB55" s="181" t="s">
        <v>422</v>
      </c>
      <c r="AC55" s="181"/>
      <c r="AD55" s="181"/>
      <c r="AE55" s="109" t="s">
        <v>426</v>
      </c>
      <c r="AF55" s="106" t="s">
        <v>428</v>
      </c>
      <c r="AG55" s="182">
        <v>35375792.509999998</v>
      </c>
      <c r="AH55" s="182"/>
      <c r="AI55" s="182"/>
      <c r="AJ55" s="182"/>
      <c r="AK55" s="182"/>
      <c r="AL55" s="183">
        <v>35375792.509999998</v>
      </c>
      <c r="AM55" s="183"/>
      <c r="AN55" s="183"/>
      <c r="AO55" s="184">
        <v>35375792.509999998</v>
      </c>
      <c r="AP55" s="184"/>
      <c r="AQ55" s="184"/>
    </row>
    <row r="56" spans="1:43" s="110" customFormat="1" ht="45" customHeight="1" outlineLevel="5" x14ac:dyDescent="0.2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79" t="s">
        <v>429</v>
      </c>
      <c r="L56" s="179"/>
      <c r="M56" s="179"/>
      <c r="N56" s="179"/>
      <c r="O56" s="179"/>
      <c r="P56" s="179"/>
      <c r="Q56" s="179"/>
      <c r="R56" s="179"/>
      <c r="S56" s="179"/>
      <c r="T56" s="179"/>
      <c r="U56" s="180" t="s">
        <v>398</v>
      </c>
      <c r="V56" s="180"/>
      <c r="W56" s="180"/>
      <c r="X56" s="106" t="s">
        <v>421</v>
      </c>
      <c r="Y56" s="106" t="s">
        <v>463</v>
      </c>
      <c r="Z56" s="107" t="s">
        <v>424</v>
      </c>
      <c r="AA56" s="108" t="s">
        <v>411</v>
      </c>
      <c r="AB56" s="181" t="s">
        <v>422</v>
      </c>
      <c r="AC56" s="181"/>
      <c r="AD56" s="181"/>
      <c r="AE56" s="109" t="s">
        <v>426</v>
      </c>
      <c r="AF56" s="106" t="s">
        <v>430</v>
      </c>
      <c r="AG56" s="182">
        <v>10683489.34</v>
      </c>
      <c r="AH56" s="182"/>
      <c r="AI56" s="182"/>
      <c r="AJ56" s="182"/>
      <c r="AK56" s="182"/>
      <c r="AL56" s="183">
        <v>10683489.34</v>
      </c>
      <c r="AM56" s="183"/>
      <c r="AN56" s="183"/>
      <c r="AO56" s="184">
        <v>10683489.34</v>
      </c>
      <c r="AP56" s="184"/>
      <c r="AQ56" s="184"/>
    </row>
    <row r="57" spans="1:43" s="110" customFormat="1" ht="11.25" customHeight="1" outlineLevel="5" x14ac:dyDescent="0.2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79" t="s">
        <v>431</v>
      </c>
      <c r="L57" s="179"/>
      <c r="M57" s="179"/>
      <c r="N57" s="179"/>
      <c r="O57" s="179"/>
      <c r="P57" s="179"/>
      <c r="Q57" s="179"/>
      <c r="R57" s="179"/>
      <c r="S57" s="179"/>
      <c r="T57" s="179"/>
      <c r="U57" s="180" t="s">
        <v>398</v>
      </c>
      <c r="V57" s="180"/>
      <c r="W57" s="180"/>
      <c r="X57" s="106" t="s">
        <v>421</v>
      </c>
      <c r="Y57" s="106" t="s">
        <v>463</v>
      </c>
      <c r="Z57" s="107" t="s">
        <v>424</v>
      </c>
      <c r="AA57" s="108" t="s">
        <v>411</v>
      </c>
      <c r="AB57" s="181" t="s">
        <v>422</v>
      </c>
      <c r="AC57" s="181"/>
      <c r="AD57" s="181"/>
      <c r="AE57" s="109" t="s">
        <v>426</v>
      </c>
      <c r="AF57" s="106" t="s">
        <v>432</v>
      </c>
      <c r="AG57" s="182">
        <v>6202735.0599999996</v>
      </c>
      <c r="AH57" s="182"/>
      <c r="AI57" s="182"/>
      <c r="AJ57" s="182"/>
      <c r="AK57" s="182"/>
      <c r="AL57" s="183">
        <v>2620333.16</v>
      </c>
      <c r="AM57" s="183"/>
      <c r="AN57" s="183"/>
      <c r="AO57" s="184">
        <v>6202735.0599999996</v>
      </c>
      <c r="AP57" s="184"/>
      <c r="AQ57" s="184"/>
    </row>
    <row r="58" spans="1:43" s="110" customFormat="1" ht="22.5" customHeight="1" outlineLevel="5" x14ac:dyDescent="0.2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79" t="s">
        <v>466</v>
      </c>
      <c r="L58" s="179"/>
      <c r="M58" s="179"/>
      <c r="N58" s="179"/>
      <c r="O58" s="179"/>
      <c r="P58" s="179"/>
      <c r="Q58" s="179"/>
      <c r="R58" s="179"/>
      <c r="S58" s="179"/>
      <c r="T58" s="179"/>
      <c r="U58" s="180" t="s">
        <v>398</v>
      </c>
      <c r="V58" s="180"/>
      <c r="W58" s="180"/>
      <c r="X58" s="106" t="s">
        <v>421</v>
      </c>
      <c r="Y58" s="106" t="s">
        <v>463</v>
      </c>
      <c r="Z58" s="107" t="s">
        <v>424</v>
      </c>
      <c r="AA58" s="108" t="s">
        <v>411</v>
      </c>
      <c r="AB58" s="181" t="s">
        <v>422</v>
      </c>
      <c r="AC58" s="181"/>
      <c r="AD58" s="181"/>
      <c r="AE58" s="109" t="s">
        <v>426</v>
      </c>
      <c r="AF58" s="106" t="s">
        <v>467</v>
      </c>
      <c r="AG58" s="182">
        <v>26686.91</v>
      </c>
      <c r="AH58" s="182"/>
      <c r="AI58" s="182"/>
      <c r="AJ58" s="182"/>
      <c r="AK58" s="182"/>
      <c r="AL58" s="183">
        <v>26686.91</v>
      </c>
      <c r="AM58" s="183"/>
      <c r="AN58" s="183"/>
      <c r="AO58" s="184">
        <v>26686.91</v>
      </c>
      <c r="AP58" s="184"/>
      <c r="AQ58" s="184"/>
    </row>
    <row r="59" spans="1:43" s="110" customFormat="1" ht="11.25" customHeight="1" outlineLevel="5" x14ac:dyDescent="0.2">
      <c r="A59" s="104"/>
      <c r="B59" s="105"/>
      <c r="C59" s="105"/>
      <c r="D59" s="105"/>
      <c r="E59" s="105"/>
      <c r="F59" s="105"/>
      <c r="G59" s="105"/>
      <c r="H59" s="105"/>
      <c r="I59" s="105"/>
      <c r="J59" s="105"/>
      <c r="K59" s="179" t="s">
        <v>468</v>
      </c>
      <c r="L59" s="179"/>
      <c r="M59" s="179"/>
      <c r="N59" s="179"/>
      <c r="O59" s="179"/>
      <c r="P59" s="179"/>
      <c r="Q59" s="179"/>
      <c r="R59" s="179"/>
      <c r="S59" s="179"/>
      <c r="T59" s="179"/>
      <c r="U59" s="180" t="s">
        <v>398</v>
      </c>
      <c r="V59" s="180"/>
      <c r="W59" s="180"/>
      <c r="X59" s="106" t="s">
        <v>421</v>
      </c>
      <c r="Y59" s="106" t="s">
        <v>463</v>
      </c>
      <c r="Z59" s="107" t="s">
        <v>424</v>
      </c>
      <c r="AA59" s="108" t="s">
        <v>411</v>
      </c>
      <c r="AB59" s="181" t="s">
        <v>422</v>
      </c>
      <c r="AC59" s="181"/>
      <c r="AD59" s="181"/>
      <c r="AE59" s="109" t="s">
        <v>426</v>
      </c>
      <c r="AF59" s="106" t="s">
        <v>469</v>
      </c>
      <c r="AG59" s="182">
        <v>54301.599999999999</v>
      </c>
      <c r="AH59" s="182"/>
      <c r="AI59" s="182"/>
      <c r="AJ59" s="182"/>
      <c r="AK59" s="182"/>
      <c r="AL59" s="183">
        <v>54301.599999999999</v>
      </c>
      <c r="AM59" s="183"/>
      <c r="AN59" s="183"/>
      <c r="AO59" s="184">
        <v>54301.599999999999</v>
      </c>
      <c r="AP59" s="184"/>
      <c r="AQ59" s="184"/>
    </row>
    <row r="60" spans="1:43" s="110" customFormat="1" ht="11.25" customHeight="1" outlineLevel="5" x14ac:dyDescent="0.2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179" t="s">
        <v>433</v>
      </c>
      <c r="L60" s="179"/>
      <c r="M60" s="179"/>
      <c r="N60" s="179"/>
      <c r="O60" s="179"/>
      <c r="P60" s="179"/>
      <c r="Q60" s="179"/>
      <c r="R60" s="179"/>
      <c r="S60" s="179"/>
      <c r="T60" s="179"/>
      <c r="U60" s="180" t="s">
        <v>398</v>
      </c>
      <c r="V60" s="180"/>
      <c r="W60" s="180"/>
      <c r="X60" s="106" t="s">
        <v>421</v>
      </c>
      <c r="Y60" s="106" t="s">
        <v>463</v>
      </c>
      <c r="Z60" s="107" t="s">
        <v>424</v>
      </c>
      <c r="AA60" s="108" t="s">
        <v>411</v>
      </c>
      <c r="AB60" s="181" t="s">
        <v>422</v>
      </c>
      <c r="AC60" s="181"/>
      <c r="AD60" s="181"/>
      <c r="AE60" s="109" t="s">
        <v>426</v>
      </c>
      <c r="AF60" s="106" t="s">
        <v>434</v>
      </c>
      <c r="AG60" s="182">
        <v>4900</v>
      </c>
      <c r="AH60" s="182"/>
      <c r="AI60" s="182"/>
      <c r="AJ60" s="182"/>
      <c r="AK60" s="182"/>
      <c r="AL60" s="183">
        <v>4900</v>
      </c>
      <c r="AM60" s="183"/>
      <c r="AN60" s="183"/>
      <c r="AO60" s="184">
        <v>4900</v>
      </c>
      <c r="AP60" s="184"/>
      <c r="AQ60" s="184"/>
    </row>
    <row r="61" spans="1:43" s="103" customFormat="1" ht="84" customHeight="1" outlineLevel="4" x14ac:dyDescent="0.2">
      <c r="A61" s="97"/>
      <c r="B61" s="98"/>
      <c r="C61" s="98"/>
      <c r="D61" s="98"/>
      <c r="E61" s="98"/>
      <c r="F61" s="98"/>
      <c r="G61" s="98"/>
      <c r="H61" s="185" t="s">
        <v>470</v>
      </c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6" t="s">
        <v>398</v>
      </c>
      <c r="V61" s="186"/>
      <c r="W61" s="186"/>
      <c r="X61" s="99" t="s">
        <v>421</v>
      </c>
      <c r="Y61" s="99" t="s">
        <v>463</v>
      </c>
      <c r="Z61" s="100" t="s">
        <v>424</v>
      </c>
      <c r="AA61" s="101" t="s">
        <v>411</v>
      </c>
      <c r="AB61" s="187" t="s">
        <v>422</v>
      </c>
      <c r="AC61" s="187"/>
      <c r="AD61" s="187"/>
      <c r="AE61" s="102" t="s">
        <v>436</v>
      </c>
      <c r="AF61" s="99"/>
      <c r="AG61" s="188">
        <v>2852040</v>
      </c>
      <c r="AH61" s="188"/>
      <c r="AI61" s="188"/>
      <c r="AJ61" s="188"/>
      <c r="AK61" s="188"/>
      <c r="AL61" s="189">
        <v>2852040</v>
      </c>
      <c r="AM61" s="189"/>
      <c r="AN61" s="189"/>
      <c r="AO61" s="190">
        <v>2852040</v>
      </c>
      <c r="AP61" s="190"/>
      <c r="AQ61" s="190"/>
    </row>
    <row r="62" spans="1:43" s="110" customFormat="1" ht="11.25" customHeight="1" outlineLevel="5" x14ac:dyDescent="0.2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79" t="s">
        <v>427</v>
      </c>
      <c r="L62" s="179"/>
      <c r="M62" s="179"/>
      <c r="N62" s="179"/>
      <c r="O62" s="179"/>
      <c r="P62" s="179"/>
      <c r="Q62" s="179"/>
      <c r="R62" s="179"/>
      <c r="S62" s="179"/>
      <c r="T62" s="179"/>
      <c r="U62" s="180" t="s">
        <v>398</v>
      </c>
      <c r="V62" s="180"/>
      <c r="W62" s="180"/>
      <c r="X62" s="106" t="s">
        <v>421</v>
      </c>
      <c r="Y62" s="106" t="s">
        <v>463</v>
      </c>
      <c r="Z62" s="107" t="s">
        <v>424</v>
      </c>
      <c r="AA62" s="108" t="s">
        <v>411</v>
      </c>
      <c r="AB62" s="181" t="s">
        <v>422</v>
      </c>
      <c r="AC62" s="181"/>
      <c r="AD62" s="181"/>
      <c r="AE62" s="109" t="s">
        <v>436</v>
      </c>
      <c r="AF62" s="106" t="s">
        <v>428</v>
      </c>
      <c r="AG62" s="182">
        <v>1310196.18</v>
      </c>
      <c r="AH62" s="182"/>
      <c r="AI62" s="182"/>
      <c r="AJ62" s="182"/>
      <c r="AK62" s="182"/>
      <c r="AL62" s="183">
        <v>1310196.18</v>
      </c>
      <c r="AM62" s="183"/>
      <c r="AN62" s="183"/>
      <c r="AO62" s="184">
        <v>1310196.18</v>
      </c>
      <c r="AP62" s="184"/>
      <c r="AQ62" s="184"/>
    </row>
    <row r="63" spans="1:43" s="110" customFormat="1" ht="45" customHeight="1" outlineLevel="5" x14ac:dyDescent="0.2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79" t="s">
        <v>429</v>
      </c>
      <c r="L63" s="179"/>
      <c r="M63" s="179"/>
      <c r="N63" s="179"/>
      <c r="O63" s="179"/>
      <c r="P63" s="179"/>
      <c r="Q63" s="179"/>
      <c r="R63" s="179"/>
      <c r="S63" s="179"/>
      <c r="T63" s="179"/>
      <c r="U63" s="180" t="s">
        <v>398</v>
      </c>
      <c r="V63" s="180"/>
      <c r="W63" s="180"/>
      <c r="X63" s="106" t="s">
        <v>421</v>
      </c>
      <c r="Y63" s="106" t="s">
        <v>463</v>
      </c>
      <c r="Z63" s="107" t="s">
        <v>424</v>
      </c>
      <c r="AA63" s="108" t="s">
        <v>411</v>
      </c>
      <c r="AB63" s="181" t="s">
        <v>422</v>
      </c>
      <c r="AC63" s="181"/>
      <c r="AD63" s="181"/>
      <c r="AE63" s="109" t="s">
        <v>436</v>
      </c>
      <c r="AF63" s="106" t="s">
        <v>430</v>
      </c>
      <c r="AG63" s="182">
        <v>390398.98</v>
      </c>
      <c r="AH63" s="182"/>
      <c r="AI63" s="182"/>
      <c r="AJ63" s="182"/>
      <c r="AK63" s="182"/>
      <c r="AL63" s="183">
        <v>390398.98</v>
      </c>
      <c r="AM63" s="183"/>
      <c r="AN63" s="183"/>
      <c r="AO63" s="184">
        <v>390398.98</v>
      </c>
      <c r="AP63" s="184"/>
      <c r="AQ63" s="184"/>
    </row>
    <row r="64" spans="1:43" s="110" customFormat="1" ht="11.25" customHeight="1" outlineLevel="5" x14ac:dyDescent="0.2">
      <c r="A64" s="104"/>
      <c r="B64" s="105"/>
      <c r="C64" s="105"/>
      <c r="D64" s="105"/>
      <c r="E64" s="105"/>
      <c r="F64" s="105"/>
      <c r="G64" s="105"/>
      <c r="H64" s="105"/>
      <c r="I64" s="105"/>
      <c r="J64" s="105"/>
      <c r="K64" s="179" t="s">
        <v>431</v>
      </c>
      <c r="L64" s="179"/>
      <c r="M64" s="179"/>
      <c r="N64" s="179"/>
      <c r="O64" s="179"/>
      <c r="P64" s="179"/>
      <c r="Q64" s="179"/>
      <c r="R64" s="179"/>
      <c r="S64" s="179"/>
      <c r="T64" s="179"/>
      <c r="U64" s="180" t="s">
        <v>398</v>
      </c>
      <c r="V64" s="180"/>
      <c r="W64" s="180"/>
      <c r="X64" s="106" t="s">
        <v>421</v>
      </c>
      <c r="Y64" s="106" t="s">
        <v>463</v>
      </c>
      <c r="Z64" s="107" t="s">
        <v>424</v>
      </c>
      <c r="AA64" s="108" t="s">
        <v>411</v>
      </c>
      <c r="AB64" s="181" t="s">
        <v>422</v>
      </c>
      <c r="AC64" s="181"/>
      <c r="AD64" s="181"/>
      <c r="AE64" s="109" t="s">
        <v>436</v>
      </c>
      <c r="AF64" s="106" t="s">
        <v>432</v>
      </c>
      <c r="AG64" s="182">
        <v>1151444.8400000001</v>
      </c>
      <c r="AH64" s="182"/>
      <c r="AI64" s="182"/>
      <c r="AJ64" s="182"/>
      <c r="AK64" s="182"/>
      <c r="AL64" s="183">
        <v>1151444.8400000001</v>
      </c>
      <c r="AM64" s="183"/>
      <c r="AN64" s="183"/>
      <c r="AO64" s="184">
        <v>1151444.8400000001</v>
      </c>
      <c r="AP64" s="184"/>
      <c r="AQ64" s="184"/>
    </row>
    <row r="65" spans="1:43" s="103" customFormat="1" ht="84" customHeight="1" outlineLevel="4" x14ac:dyDescent="0.2">
      <c r="A65" s="97"/>
      <c r="B65" s="98"/>
      <c r="C65" s="98"/>
      <c r="D65" s="98"/>
      <c r="E65" s="98"/>
      <c r="F65" s="98"/>
      <c r="G65" s="98"/>
      <c r="H65" s="185" t="s">
        <v>471</v>
      </c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5"/>
      <c r="T65" s="185"/>
      <c r="U65" s="186" t="s">
        <v>398</v>
      </c>
      <c r="V65" s="186"/>
      <c r="W65" s="186"/>
      <c r="X65" s="99" t="s">
        <v>421</v>
      </c>
      <c r="Y65" s="99" t="s">
        <v>463</v>
      </c>
      <c r="Z65" s="100" t="s">
        <v>424</v>
      </c>
      <c r="AA65" s="101" t="s">
        <v>411</v>
      </c>
      <c r="AB65" s="187" t="s">
        <v>422</v>
      </c>
      <c r="AC65" s="187"/>
      <c r="AD65" s="187"/>
      <c r="AE65" s="102" t="s">
        <v>438</v>
      </c>
      <c r="AF65" s="99"/>
      <c r="AG65" s="188">
        <v>11432219.050000001</v>
      </c>
      <c r="AH65" s="188"/>
      <c r="AI65" s="188"/>
      <c r="AJ65" s="188"/>
      <c r="AK65" s="188"/>
      <c r="AL65" s="189">
        <v>11432219.050000001</v>
      </c>
      <c r="AM65" s="189"/>
      <c r="AN65" s="189"/>
      <c r="AO65" s="190">
        <v>11432219.050000001</v>
      </c>
      <c r="AP65" s="190"/>
      <c r="AQ65" s="190"/>
    </row>
    <row r="66" spans="1:43" s="110" customFormat="1" ht="11.25" customHeight="1" outlineLevel="5" x14ac:dyDescent="0.2">
      <c r="A66" s="104"/>
      <c r="B66" s="105"/>
      <c r="C66" s="105"/>
      <c r="D66" s="105"/>
      <c r="E66" s="105"/>
      <c r="F66" s="105"/>
      <c r="G66" s="105"/>
      <c r="H66" s="105"/>
      <c r="I66" s="105"/>
      <c r="J66" s="105"/>
      <c r="K66" s="179" t="s">
        <v>431</v>
      </c>
      <c r="L66" s="179"/>
      <c r="M66" s="179"/>
      <c r="N66" s="179"/>
      <c r="O66" s="179"/>
      <c r="P66" s="179"/>
      <c r="Q66" s="179"/>
      <c r="R66" s="179"/>
      <c r="S66" s="179"/>
      <c r="T66" s="179"/>
      <c r="U66" s="180" t="s">
        <v>398</v>
      </c>
      <c r="V66" s="180"/>
      <c r="W66" s="180"/>
      <c r="X66" s="106" t="s">
        <v>421</v>
      </c>
      <c r="Y66" s="106" t="s">
        <v>463</v>
      </c>
      <c r="Z66" s="107" t="s">
        <v>424</v>
      </c>
      <c r="AA66" s="108" t="s">
        <v>411</v>
      </c>
      <c r="AB66" s="181" t="s">
        <v>422</v>
      </c>
      <c r="AC66" s="181"/>
      <c r="AD66" s="181"/>
      <c r="AE66" s="109" t="s">
        <v>438</v>
      </c>
      <c r="AF66" s="106" t="s">
        <v>432</v>
      </c>
      <c r="AG66" s="182">
        <v>11432219.050000001</v>
      </c>
      <c r="AH66" s="182"/>
      <c r="AI66" s="182"/>
      <c r="AJ66" s="182"/>
      <c r="AK66" s="182"/>
      <c r="AL66" s="183">
        <v>11432219.050000001</v>
      </c>
      <c r="AM66" s="183"/>
      <c r="AN66" s="183"/>
      <c r="AO66" s="184">
        <v>11432219.050000001</v>
      </c>
      <c r="AP66" s="184"/>
      <c r="AQ66" s="184"/>
    </row>
    <row r="67" spans="1:43" s="103" customFormat="1" ht="84" customHeight="1" outlineLevel="4" x14ac:dyDescent="0.2">
      <c r="A67" s="97"/>
      <c r="B67" s="98"/>
      <c r="C67" s="98"/>
      <c r="D67" s="98"/>
      <c r="E67" s="98"/>
      <c r="F67" s="98"/>
      <c r="G67" s="98"/>
      <c r="H67" s="185" t="s">
        <v>472</v>
      </c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6" t="s">
        <v>398</v>
      </c>
      <c r="V67" s="186"/>
      <c r="W67" s="186"/>
      <c r="X67" s="99" t="s">
        <v>421</v>
      </c>
      <c r="Y67" s="99" t="s">
        <v>463</v>
      </c>
      <c r="Z67" s="100" t="s">
        <v>424</v>
      </c>
      <c r="AA67" s="101" t="s">
        <v>411</v>
      </c>
      <c r="AB67" s="187" t="s">
        <v>422</v>
      </c>
      <c r="AC67" s="187"/>
      <c r="AD67" s="187"/>
      <c r="AE67" s="102" t="s">
        <v>440</v>
      </c>
      <c r="AF67" s="99"/>
      <c r="AG67" s="188">
        <v>450000</v>
      </c>
      <c r="AH67" s="188"/>
      <c r="AI67" s="188"/>
      <c r="AJ67" s="188"/>
      <c r="AK67" s="188"/>
      <c r="AL67" s="189">
        <v>450000</v>
      </c>
      <c r="AM67" s="189"/>
      <c r="AN67" s="189"/>
      <c r="AO67" s="190">
        <v>450000</v>
      </c>
      <c r="AP67" s="190"/>
      <c r="AQ67" s="190"/>
    </row>
    <row r="68" spans="1:43" s="110" customFormat="1" ht="22.5" customHeight="1" outlineLevel="5" x14ac:dyDescent="0.2">
      <c r="A68" s="104"/>
      <c r="B68" s="105"/>
      <c r="C68" s="105"/>
      <c r="D68" s="105"/>
      <c r="E68" s="105"/>
      <c r="F68" s="105"/>
      <c r="G68" s="105"/>
      <c r="H68" s="105"/>
      <c r="I68" s="105"/>
      <c r="J68" s="105"/>
      <c r="K68" s="179" t="s">
        <v>473</v>
      </c>
      <c r="L68" s="179"/>
      <c r="M68" s="179"/>
      <c r="N68" s="179"/>
      <c r="O68" s="179"/>
      <c r="P68" s="179"/>
      <c r="Q68" s="179"/>
      <c r="R68" s="179"/>
      <c r="S68" s="179"/>
      <c r="T68" s="179"/>
      <c r="U68" s="180" t="s">
        <v>398</v>
      </c>
      <c r="V68" s="180"/>
      <c r="W68" s="180"/>
      <c r="X68" s="106" t="s">
        <v>421</v>
      </c>
      <c r="Y68" s="106" t="s">
        <v>463</v>
      </c>
      <c r="Z68" s="107" t="s">
        <v>424</v>
      </c>
      <c r="AA68" s="108" t="s">
        <v>411</v>
      </c>
      <c r="AB68" s="181" t="s">
        <v>422</v>
      </c>
      <c r="AC68" s="181"/>
      <c r="AD68" s="181"/>
      <c r="AE68" s="109" t="s">
        <v>440</v>
      </c>
      <c r="AF68" s="106" t="s">
        <v>474</v>
      </c>
      <c r="AG68" s="182">
        <v>100000</v>
      </c>
      <c r="AH68" s="182"/>
      <c r="AI68" s="182"/>
      <c r="AJ68" s="182"/>
      <c r="AK68" s="182"/>
      <c r="AL68" s="183">
        <v>100000</v>
      </c>
      <c r="AM68" s="183"/>
      <c r="AN68" s="183"/>
      <c r="AO68" s="184">
        <v>100000</v>
      </c>
      <c r="AP68" s="184"/>
      <c r="AQ68" s="184"/>
    </row>
    <row r="69" spans="1:43" s="110" customFormat="1" ht="11.25" customHeight="1" outlineLevel="5" x14ac:dyDescent="0.2">
      <c r="A69" s="104"/>
      <c r="B69" s="105"/>
      <c r="C69" s="105"/>
      <c r="D69" s="105"/>
      <c r="E69" s="105"/>
      <c r="F69" s="105"/>
      <c r="G69" s="105"/>
      <c r="H69" s="105"/>
      <c r="I69" s="105"/>
      <c r="J69" s="105"/>
      <c r="K69" s="179" t="s">
        <v>431</v>
      </c>
      <c r="L69" s="179"/>
      <c r="M69" s="179"/>
      <c r="N69" s="179"/>
      <c r="O69" s="179"/>
      <c r="P69" s="179"/>
      <c r="Q69" s="179"/>
      <c r="R69" s="179"/>
      <c r="S69" s="179"/>
      <c r="T69" s="179"/>
      <c r="U69" s="180" t="s">
        <v>398</v>
      </c>
      <c r="V69" s="180"/>
      <c r="W69" s="180"/>
      <c r="X69" s="106" t="s">
        <v>421</v>
      </c>
      <c r="Y69" s="106" t="s">
        <v>463</v>
      </c>
      <c r="Z69" s="107" t="s">
        <v>424</v>
      </c>
      <c r="AA69" s="108" t="s">
        <v>411</v>
      </c>
      <c r="AB69" s="181" t="s">
        <v>422</v>
      </c>
      <c r="AC69" s="181"/>
      <c r="AD69" s="181"/>
      <c r="AE69" s="109" t="s">
        <v>440</v>
      </c>
      <c r="AF69" s="106" t="s">
        <v>432</v>
      </c>
      <c r="AG69" s="182">
        <v>350000</v>
      </c>
      <c r="AH69" s="182"/>
      <c r="AI69" s="182"/>
      <c r="AJ69" s="182"/>
      <c r="AK69" s="182"/>
      <c r="AL69" s="183">
        <v>350000</v>
      </c>
      <c r="AM69" s="183"/>
      <c r="AN69" s="183"/>
      <c r="AO69" s="184">
        <v>350000</v>
      </c>
      <c r="AP69" s="184"/>
      <c r="AQ69" s="184"/>
    </row>
    <row r="70" spans="1:43" s="103" customFormat="1" ht="84" customHeight="1" outlineLevel="4" x14ac:dyDescent="0.2">
      <c r="A70" s="97"/>
      <c r="B70" s="98"/>
      <c r="C70" s="98"/>
      <c r="D70" s="98"/>
      <c r="E70" s="98"/>
      <c r="F70" s="98"/>
      <c r="G70" s="98"/>
      <c r="H70" s="185" t="s">
        <v>475</v>
      </c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6" t="s">
        <v>398</v>
      </c>
      <c r="V70" s="186"/>
      <c r="W70" s="186"/>
      <c r="X70" s="99" t="s">
        <v>421</v>
      </c>
      <c r="Y70" s="99" t="s">
        <v>463</v>
      </c>
      <c r="Z70" s="100" t="s">
        <v>424</v>
      </c>
      <c r="AA70" s="101" t="s">
        <v>411</v>
      </c>
      <c r="AB70" s="187" t="s">
        <v>422</v>
      </c>
      <c r="AC70" s="187"/>
      <c r="AD70" s="187"/>
      <c r="AE70" s="102" t="s">
        <v>476</v>
      </c>
      <c r="AF70" s="99"/>
      <c r="AG70" s="188">
        <v>262749.90000000002</v>
      </c>
      <c r="AH70" s="188"/>
      <c r="AI70" s="188"/>
      <c r="AJ70" s="188"/>
      <c r="AK70" s="188"/>
      <c r="AL70" s="189">
        <v>262749.90000000002</v>
      </c>
      <c r="AM70" s="189"/>
      <c r="AN70" s="189"/>
      <c r="AO70" s="190">
        <v>262749.90000000002</v>
      </c>
      <c r="AP70" s="190"/>
      <c r="AQ70" s="190"/>
    </row>
    <row r="71" spans="1:43" s="110" customFormat="1" ht="11.25" customHeight="1" outlineLevel="5" x14ac:dyDescent="0.2">
      <c r="A71" s="104"/>
      <c r="B71" s="105"/>
      <c r="C71" s="105"/>
      <c r="D71" s="105"/>
      <c r="E71" s="105"/>
      <c r="F71" s="105"/>
      <c r="G71" s="105"/>
      <c r="H71" s="105"/>
      <c r="I71" s="105"/>
      <c r="J71" s="105"/>
      <c r="K71" s="179" t="s">
        <v>431</v>
      </c>
      <c r="L71" s="179"/>
      <c r="M71" s="179"/>
      <c r="N71" s="179"/>
      <c r="O71" s="179"/>
      <c r="P71" s="179"/>
      <c r="Q71" s="179"/>
      <c r="R71" s="179"/>
      <c r="S71" s="179"/>
      <c r="T71" s="179"/>
      <c r="U71" s="180" t="s">
        <v>398</v>
      </c>
      <c r="V71" s="180"/>
      <c r="W71" s="180"/>
      <c r="X71" s="106" t="s">
        <v>421</v>
      </c>
      <c r="Y71" s="106" t="s">
        <v>463</v>
      </c>
      <c r="Z71" s="107" t="s">
        <v>424</v>
      </c>
      <c r="AA71" s="108" t="s">
        <v>411</v>
      </c>
      <c r="AB71" s="181" t="s">
        <v>422</v>
      </c>
      <c r="AC71" s="181"/>
      <c r="AD71" s="181"/>
      <c r="AE71" s="109" t="s">
        <v>476</v>
      </c>
      <c r="AF71" s="106" t="s">
        <v>432</v>
      </c>
      <c r="AG71" s="182">
        <v>262749.90000000002</v>
      </c>
      <c r="AH71" s="182"/>
      <c r="AI71" s="182"/>
      <c r="AJ71" s="182"/>
      <c r="AK71" s="182"/>
      <c r="AL71" s="183">
        <v>262749.90000000002</v>
      </c>
      <c r="AM71" s="183"/>
      <c r="AN71" s="183"/>
      <c r="AO71" s="184">
        <v>262749.90000000002</v>
      </c>
      <c r="AP71" s="184"/>
      <c r="AQ71" s="184"/>
    </row>
    <row r="72" spans="1:43" s="103" customFormat="1" ht="108" customHeight="1" outlineLevel="4" x14ac:dyDescent="0.2">
      <c r="A72" s="97"/>
      <c r="B72" s="98"/>
      <c r="C72" s="98"/>
      <c r="D72" s="98"/>
      <c r="E72" s="98"/>
      <c r="F72" s="98"/>
      <c r="G72" s="98"/>
      <c r="H72" s="185" t="s">
        <v>477</v>
      </c>
      <c r="I72" s="185"/>
      <c r="J72" s="185"/>
      <c r="K72" s="185"/>
      <c r="L72" s="185"/>
      <c r="M72" s="185"/>
      <c r="N72" s="185"/>
      <c r="O72" s="185"/>
      <c r="P72" s="185"/>
      <c r="Q72" s="185"/>
      <c r="R72" s="185"/>
      <c r="S72" s="185"/>
      <c r="T72" s="185"/>
      <c r="U72" s="186" t="s">
        <v>398</v>
      </c>
      <c r="V72" s="186"/>
      <c r="W72" s="186"/>
      <c r="X72" s="99" t="s">
        <v>421</v>
      </c>
      <c r="Y72" s="99" t="s">
        <v>463</v>
      </c>
      <c r="Z72" s="100" t="s">
        <v>424</v>
      </c>
      <c r="AA72" s="101" t="s">
        <v>411</v>
      </c>
      <c r="AB72" s="187" t="s">
        <v>422</v>
      </c>
      <c r="AC72" s="187"/>
      <c r="AD72" s="187"/>
      <c r="AE72" s="102" t="s">
        <v>478</v>
      </c>
      <c r="AF72" s="99"/>
      <c r="AG72" s="188">
        <v>370281003.60000002</v>
      </c>
      <c r="AH72" s="188"/>
      <c r="AI72" s="188"/>
      <c r="AJ72" s="188"/>
      <c r="AK72" s="188"/>
      <c r="AL72" s="189">
        <v>370268803.60000002</v>
      </c>
      <c r="AM72" s="189"/>
      <c r="AN72" s="189"/>
      <c r="AO72" s="190">
        <v>370280303.60000002</v>
      </c>
      <c r="AP72" s="190"/>
      <c r="AQ72" s="190"/>
    </row>
    <row r="73" spans="1:43" s="110" customFormat="1" ht="11.25" customHeight="1" outlineLevel="5" x14ac:dyDescent="0.2">
      <c r="A73" s="104"/>
      <c r="B73" s="105"/>
      <c r="C73" s="105"/>
      <c r="D73" s="105"/>
      <c r="E73" s="105"/>
      <c r="F73" s="105"/>
      <c r="G73" s="105"/>
      <c r="H73" s="105"/>
      <c r="I73" s="105"/>
      <c r="J73" s="105"/>
      <c r="K73" s="179" t="s">
        <v>427</v>
      </c>
      <c r="L73" s="179"/>
      <c r="M73" s="179"/>
      <c r="N73" s="179"/>
      <c r="O73" s="179"/>
      <c r="P73" s="179"/>
      <c r="Q73" s="179"/>
      <c r="R73" s="179"/>
      <c r="S73" s="179"/>
      <c r="T73" s="179"/>
      <c r="U73" s="180" t="s">
        <v>398</v>
      </c>
      <c r="V73" s="180"/>
      <c r="W73" s="180"/>
      <c r="X73" s="106" t="s">
        <v>421</v>
      </c>
      <c r="Y73" s="106" t="s">
        <v>463</v>
      </c>
      <c r="Z73" s="107" t="s">
        <v>424</v>
      </c>
      <c r="AA73" s="108" t="s">
        <v>411</v>
      </c>
      <c r="AB73" s="181" t="s">
        <v>422</v>
      </c>
      <c r="AC73" s="181"/>
      <c r="AD73" s="181"/>
      <c r="AE73" s="109" t="s">
        <v>478</v>
      </c>
      <c r="AF73" s="106" t="s">
        <v>428</v>
      </c>
      <c r="AG73" s="182">
        <v>282765440.60000002</v>
      </c>
      <c r="AH73" s="182"/>
      <c r="AI73" s="182"/>
      <c r="AJ73" s="182"/>
      <c r="AK73" s="182"/>
      <c r="AL73" s="183">
        <v>284384641.77999997</v>
      </c>
      <c r="AM73" s="183"/>
      <c r="AN73" s="183"/>
      <c r="AO73" s="184">
        <v>284393474.35000002</v>
      </c>
      <c r="AP73" s="184"/>
      <c r="AQ73" s="184"/>
    </row>
    <row r="74" spans="1:43" s="110" customFormat="1" ht="45" customHeight="1" outlineLevel="5" x14ac:dyDescent="0.2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79" t="s">
        <v>429</v>
      </c>
      <c r="L74" s="179"/>
      <c r="M74" s="179"/>
      <c r="N74" s="179"/>
      <c r="O74" s="179"/>
      <c r="P74" s="179"/>
      <c r="Q74" s="179"/>
      <c r="R74" s="179"/>
      <c r="S74" s="179"/>
      <c r="T74" s="179"/>
      <c r="U74" s="180" t="s">
        <v>398</v>
      </c>
      <c r="V74" s="180"/>
      <c r="W74" s="180"/>
      <c r="X74" s="106" t="s">
        <v>421</v>
      </c>
      <c r="Y74" s="106" t="s">
        <v>463</v>
      </c>
      <c r="Z74" s="107" t="s">
        <v>424</v>
      </c>
      <c r="AA74" s="108" t="s">
        <v>411</v>
      </c>
      <c r="AB74" s="181" t="s">
        <v>422</v>
      </c>
      <c r="AC74" s="181"/>
      <c r="AD74" s="181"/>
      <c r="AE74" s="109" t="s">
        <v>478</v>
      </c>
      <c r="AF74" s="106" t="s">
        <v>430</v>
      </c>
      <c r="AG74" s="182">
        <v>85395163</v>
      </c>
      <c r="AH74" s="182"/>
      <c r="AI74" s="182"/>
      <c r="AJ74" s="182"/>
      <c r="AK74" s="182"/>
      <c r="AL74" s="183">
        <v>85884161.819999993</v>
      </c>
      <c r="AM74" s="183"/>
      <c r="AN74" s="183"/>
      <c r="AO74" s="184">
        <v>85886829.25</v>
      </c>
      <c r="AP74" s="184"/>
      <c r="AQ74" s="184"/>
    </row>
    <row r="75" spans="1:43" s="110" customFormat="1" ht="11.25" customHeight="1" outlineLevel="5" x14ac:dyDescent="0.2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79" t="s">
        <v>431</v>
      </c>
      <c r="L75" s="179"/>
      <c r="M75" s="179"/>
      <c r="N75" s="179"/>
      <c r="O75" s="179"/>
      <c r="P75" s="179"/>
      <c r="Q75" s="179"/>
      <c r="R75" s="179"/>
      <c r="S75" s="179"/>
      <c r="T75" s="179"/>
      <c r="U75" s="180" t="s">
        <v>398</v>
      </c>
      <c r="V75" s="180"/>
      <c r="W75" s="180"/>
      <c r="X75" s="106" t="s">
        <v>421</v>
      </c>
      <c r="Y75" s="106" t="s">
        <v>463</v>
      </c>
      <c r="Z75" s="107" t="s">
        <v>424</v>
      </c>
      <c r="AA75" s="108" t="s">
        <v>411</v>
      </c>
      <c r="AB75" s="181" t="s">
        <v>422</v>
      </c>
      <c r="AC75" s="181"/>
      <c r="AD75" s="181"/>
      <c r="AE75" s="109" t="s">
        <v>478</v>
      </c>
      <c r="AF75" s="106" t="s">
        <v>432</v>
      </c>
      <c r="AG75" s="182">
        <v>2120400</v>
      </c>
      <c r="AH75" s="182"/>
      <c r="AI75" s="182"/>
      <c r="AJ75" s="182"/>
      <c r="AK75" s="182"/>
      <c r="AL75" s="201">
        <v>0</v>
      </c>
      <c r="AM75" s="201"/>
      <c r="AN75" s="201"/>
      <c r="AO75" s="202">
        <v>0</v>
      </c>
      <c r="AP75" s="202"/>
      <c r="AQ75" s="202"/>
    </row>
    <row r="76" spans="1:43" s="103" customFormat="1" ht="96" customHeight="1" outlineLevel="4" x14ac:dyDescent="0.2">
      <c r="A76" s="97"/>
      <c r="B76" s="98"/>
      <c r="C76" s="98"/>
      <c r="D76" s="98"/>
      <c r="E76" s="98"/>
      <c r="F76" s="98"/>
      <c r="G76" s="98"/>
      <c r="H76" s="185" t="s">
        <v>479</v>
      </c>
      <c r="I76" s="185"/>
      <c r="J76" s="185"/>
      <c r="K76" s="185"/>
      <c r="L76" s="185"/>
      <c r="M76" s="185"/>
      <c r="N76" s="185"/>
      <c r="O76" s="185"/>
      <c r="P76" s="185"/>
      <c r="Q76" s="185"/>
      <c r="R76" s="185"/>
      <c r="S76" s="185"/>
      <c r="T76" s="185"/>
      <c r="U76" s="186" t="s">
        <v>398</v>
      </c>
      <c r="V76" s="186"/>
      <c r="W76" s="186"/>
      <c r="X76" s="99" t="s">
        <v>421</v>
      </c>
      <c r="Y76" s="99" t="s">
        <v>463</v>
      </c>
      <c r="Z76" s="100" t="s">
        <v>424</v>
      </c>
      <c r="AA76" s="101" t="s">
        <v>411</v>
      </c>
      <c r="AB76" s="187" t="s">
        <v>422</v>
      </c>
      <c r="AC76" s="187"/>
      <c r="AD76" s="187"/>
      <c r="AE76" s="102" t="s">
        <v>444</v>
      </c>
      <c r="AF76" s="99"/>
      <c r="AG76" s="188">
        <v>500000</v>
      </c>
      <c r="AH76" s="188"/>
      <c r="AI76" s="188"/>
      <c r="AJ76" s="188"/>
      <c r="AK76" s="188"/>
      <c r="AL76" s="203">
        <v>0</v>
      </c>
      <c r="AM76" s="203"/>
      <c r="AN76" s="203"/>
      <c r="AO76" s="204">
        <v>0</v>
      </c>
      <c r="AP76" s="204"/>
      <c r="AQ76" s="204"/>
    </row>
    <row r="77" spans="1:43" s="110" customFormat="1" ht="11.25" customHeight="1" outlineLevel="5" x14ac:dyDescent="0.2">
      <c r="A77" s="104"/>
      <c r="B77" s="105"/>
      <c r="C77" s="105"/>
      <c r="D77" s="105"/>
      <c r="E77" s="105"/>
      <c r="F77" s="105"/>
      <c r="G77" s="105"/>
      <c r="H77" s="105"/>
      <c r="I77" s="105"/>
      <c r="J77" s="105"/>
      <c r="K77" s="179" t="s">
        <v>431</v>
      </c>
      <c r="L77" s="179"/>
      <c r="M77" s="179"/>
      <c r="N77" s="179"/>
      <c r="O77" s="179"/>
      <c r="P77" s="179"/>
      <c r="Q77" s="179"/>
      <c r="R77" s="179"/>
      <c r="S77" s="179"/>
      <c r="T77" s="179"/>
      <c r="U77" s="180" t="s">
        <v>398</v>
      </c>
      <c r="V77" s="180"/>
      <c r="W77" s="180"/>
      <c r="X77" s="106" t="s">
        <v>421</v>
      </c>
      <c r="Y77" s="106" t="s">
        <v>463</v>
      </c>
      <c r="Z77" s="107" t="s">
        <v>424</v>
      </c>
      <c r="AA77" s="108" t="s">
        <v>411</v>
      </c>
      <c r="AB77" s="181" t="s">
        <v>422</v>
      </c>
      <c r="AC77" s="181"/>
      <c r="AD77" s="181"/>
      <c r="AE77" s="109" t="s">
        <v>444</v>
      </c>
      <c r="AF77" s="106" t="s">
        <v>432</v>
      </c>
      <c r="AG77" s="182">
        <v>500000</v>
      </c>
      <c r="AH77" s="182"/>
      <c r="AI77" s="182"/>
      <c r="AJ77" s="182"/>
      <c r="AK77" s="182"/>
      <c r="AL77" s="201">
        <v>0</v>
      </c>
      <c r="AM77" s="201"/>
      <c r="AN77" s="201"/>
      <c r="AO77" s="202">
        <v>0</v>
      </c>
      <c r="AP77" s="202"/>
      <c r="AQ77" s="202"/>
    </row>
    <row r="78" spans="1:43" s="103" customFormat="1" ht="96" customHeight="1" outlineLevel="4" x14ac:dyDescent="0.2">
      <c r="A78" s="97"/>
      <c r="B78" s="98"/>
      <c r="C78" s="98"/>
      <c r="D78" s="98"/>
      <c r="E78" s="98"/>
      <c r="F78" s="98"/>
      <c r="G78" s="98"/>
      <c r="H78" s="185" t="s">
        <v>480</v>
      </c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6" t="s">
        <v>398</v>
      </c>
      <c r="V78" s="186"/>
      <c r="W78" s="186"/>
      <c r="X78" s="99" t="s">
        <v>421</v>
      </c>
      <c r="Y78" s="99" t="s">
        <v>463</v>
      </c>
      <c r="Z78" s="100" t="s">
        <v>424</v>
      </c>
      <c r="AA78" s="101" t="s">
        <v>411</v>
      </c>
      <c r="AB78" s="187" t="s">
        <v>422</v>
      </c>
      <c r="AC78" s="187"/>
      <c r="AD78" s="187"/>
      <c r="AE78" s="102" t="s">
        <v>481</v>
      </c>
      <c r="AF78" s="99"/>
      <c r="AG78" s="188">
        <v>45755449.850000001</v>
      </c>
      <c r="AH78" s="188"/>
      <c r="AI78" s="188"/>
      <c r="AJ78" s="188"/>
      <c r="AK78" s="188"/>
      <c r="AL78" s="189">
        <v>39697889.990000002</v>
      </c>
      <c r="AM78" s="189"/>
      <c r="AN78" s="189"/>
      <c r="AO78" s="190">
        <v>38115744.200000003</v>
      </c>
      <c r="AP78" s="190"/>
      <c r="AQ78" s="190"/>
    </row>
    <row r="79" spans="1:43" s="110" customFormat="1" ht="11.25" customHeight="1" outlineLevel="5" x14ac:dyDescent="0.2">
      <c r="A79" s="104"/>
      <c r="B79" s="105"/>
      <c r="C79" s="105"/>
      <c r="D79" s="105"/>
      <c r="E79" s="105"/>
      <c r="F79" s="105"/>
      <c r="G79" s="105"/>
      <c r="H79" s="105"/>
      <c r="I79" s="105"/>
      <c r="J79" s="105"/>
      <c r="K79" s="179" t="s">
        <v>431</v>
      </c>
      <c r="L79" s="179"/>
      <c r="M79" s="179"/>
      <c r="N79" s="179"/>
      <c r="O79" s="179"/>
      <c r="P79" s="179"/>
      <c r="Q79" s="179"/>
      <c r="R79" s="179"/>
      <c r="S79" s="179"/>
      <c r="T79" s="179"/>
      <c r="U79" s="180" t="s">
        <v>398</v>
      </c>
      <c r="V79" s="180"/>
      <c r="W79" s="180"/>
      <c r="X79" s="106" t="s">
        <v>421</v>
      </c>
      <c r="Y79" s="106" t="s">
        <v>463</v>
      </c>
      <c r="Z79" s="107" t="s">
        <v>424</v>
      </c>
      <c r="AA79" s="108" t="s">
        <v>411</v>
      </c>
      <c r="AB79" s="181" t="s">
        <v>422</v>
      </c>
      <c r="AC79" s="181"/>
      <c r="AD79" s="181"/>
      <c r="AE79" s="109" t="s">
        <v>481</v>
      </c>
      <c r="AF79" s="106" t="s">
        <v>432</v>
      </c>
      <c r="AG79" s="182">
        <v>45755449.850000001</v>
      </c>
      <c r="AH79" s="182"/>
      <c r="AI79" s="182"/>
      <c r="AJ79" s="182"/>
      <c r="AK79" s="182"/>
      <c r="AL79" s="183">
        <v>39697889.990000002</v>
      </c>
      <c r="AM79" s="183"/>
      <c r="AN79" s="183"/>
      <c r="AO79" s="184">
        <v>38115744.200000003</v>
      </c>
      <c r="AP79" s="184"/>
      <c r="AQ79" s="184"/>
    </row>
    <row r="80" spans="1:43" s="103" customFormat="1" ht="60" customHeight="1" outlineLevel="4" x14ac:dyDescent="0.2">
      <c r="A80" s="97"/>
      <c r="B80" s="98"/>
      <c r="C80" s="98"/>
      <c r="D80" s="98"/>
      <c r="E80" s="98"/>
      <c r="F80" s="98"/>
      <c r="G80" s="98"/>
      <c r="H80" s="185" t="s">
        <v>482</v>
      </c>
      <c r="I80" s="185"/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6" t="s">
        <v>398</v>
      </c>
      <c r="V80" s="186"/>
      <c r="W80" s="186"/>
      <c r="X80" s="99" t="s">
        <v>421</v>
      </c>
      <c r="Y80" s="99" t="s">
        <v>463</v>
      </c>
      <c r="Z80" s="100" t="s">
        <v>424</v>
      </c>
      <c r="AA80" s="101" t="s">
        <v>411</v>
      </c>
      <c r="AB80" s="187" t="s">
        <v>422</v>
      </c>
      <c r="AC80" s="187"/>
      <c r="AD80" s="187"/>
      <c r="AE80" s="102" t="s">
        <v>446</v>
      </c>
      <c r="AF80" s="99"/>
      <c r="AG80" s="188">
        <v>27587836.5</v>
      </c>
      <c r="AH80" s="188"/>
      <c r="AI80" s="188"/>
      <c r="AJ80" s="188"/>
      <c r="AK80" s="188"/>
      <c r="AL80" s="189">
        <v>27587836.5</v>
      </c>
      <c r="AM80" s="189"/>
      <c r="AN80" s="189"/>
      <c r="AO80" s="190">
        <v>27587836.5</v>
      </c>
      <c r="AP80" s="190"/>
      <c r="AQ80" s="190"/>
    </row>
    <row r="81" spans="1:43" s="110" customFormat="1" ht="11.25" customHeight="1" outlineLevel="5" x14ac:dyDescent="0.2">
      <c r="A81" s="104"/>
      <c r="B81" s="105"/>
      <c r="C81" s="105"/>
      <c r="D81" s="105"/>
      <c r="E81" s="105"/>
      <c r="F81" s="105"/>
      <c r="G81" s="105"/>
      <c r="H81" s="105"/>
      <c r="I81" s="105"/>
      <c r="J81" s="105"/>
      <c r="K81" s="179" t="s">
        <v>431</v>
      </c>
      <c r="L81" s="179"/>
      <c r="M81" s="179"/>
      <c r="N81" s="179"/>
      <c r="O81" s="179"/>
      <c r="P81" s="179"/>
      <c r="Q81" s="179"/>
      <c r="R81" s="179"/>
      <c r="S81" s="179"/>
      <c r="T81" s="179"/>
      <c r="U81" s="180" t="s">
        <v>398</v>
      </c>
      <c r="V81" s="180"/>
      <c r="W81" s="180"/>
      <c r="X81" s="106" t="s">
        <v>421</v>
      </c>
      <c r="Y81" s="106" t="s">
        <v>463</v>
      </c>
      <c r="Z81" s="107" t="s">
        <v>424</v>
      </c>
      <c r="AA81" s="108" t="s">
        <v>411</v>
      </c>
      <c r="AB81" s="181" t="s">
        <v>422</v>
      </c>
      <c r="AC81" s="181"/>
      <c r="AD81" s="181"/>
      <c r="AE81" s="109" t="s">
        <v>446</v>
      </c>
      <c r="AF81" s="106" t="s">
        <v>432</v>
      </c>
      <c r="AG81" s="182">
        <v>960800.91</v>
      </c>
      <c r="AH81" s="182"/>
      <c r="AI81" s="182"/>
      <c r="AJ81" s="182"/>
      <c r="AK81" s="182"/>
      <c r="AL81" s="183">
        <v>960800.91</v>
      </c>
      <c r="AM81" s="183"/>
      <c r="AN81" s="183"/>
      <c r="AO81" s="184">
        <v>960800.91</v>
      </c>
      <c r="AP81" s="184"/>
      <c r="AQ81" s="184"/>
    </row>
    <row r="82" spans="1:43" s="110" customFormat="1" ht="11.25" customHeight="1" outlineLevel="5" x14ac:dyDescent="0.2">
      <c r="A82" s="104"/>
      <c r="B82" s="105"/>
      <c r="C82" s="105"/>
      <c r="D82" s="105"/>
      <c r="E82" s="105"/>
      <c r="F82" s="105"/>
      <c r="G82" s="105"/>
      <c r="H82" s="105"/>
      <c r="I82" s="105"/>
      <c r="J82" s="105"/>
      <c r="K82" s="179" t="s">
        <v>447</v>
      </c>
      <c r="L82" s="179"/>
      <c r="M82" s="179"/>
      <c r="N82" s="179"/>
      <c r="O82" s="179"/>
      <c r="P82" s="179"/>
      <c r="Q82" s="179"/>
      <c r="R82" s="179"/>
      <c r="S82" s="179"/>
      <c r="T82" s="179"/>
      <c r="U82" s="180" t="s">
        <v>398</v>
      </c>
      <c r="V82" s="180"/>
      <c r="W82" s="180"/>
      <c r="X82" s="106" t="s">
        <v>421</v>
      </c>
      <c r="Y82" s="106" t="s">
        <v>463</v>
      </c>
      <c r="Z82" s="107" t="s">
        <v>424</v>
      </c>
      <c r="AA82" s="108" t="s">
        <v>411</v>
      </c>
      <c r="AB82" s="181" t="s">
        <v>422</v>
      </c>
      <c r="AC82" s="181"/>
      <c r="AD82" s="181"/>
      <c r="AE82" s="109" t="s">
        <v>446</v>
      </c>
      <c r="AF82" s="106" t="s">
        <v>448</v>
      </c>
      <c r="AG82" s="182">
        <v>26627035.59</v>
      </c>
      <c r="AH82" s="182"/>
      <c r="AI82" s="182"/>
      <c r="AJ82" s="182"/>
      <c r="AK82" s="182"/>
      <c r="AL82" s="183">
        <v>26627035.59</v>
      </c>
      <c r="AM82" s="183"/>
      <c r="AN82" s="183"/>
      <c r="AO82" s="184">
        <v>26627035.59</v>
      </c>
      <c r="AP82" s="184"/>
      <c r="AQ82" s="184"/>
    </row>
    <row r="83" spans="1:43" s="103" customFormat="1" ht="72" customHeight="1" outlineLevel="4" x14ac:dyDescent="0.2">
      <c r="A83" s="97"/>
      <c r="B83" s="98"/>
      <c r="C83" s="98"/>
      <c r="D83" s="98"/>
      <c r="E83" s="98"/>
      <c r="F83" s="98"/>
      <c r="G83" s="98"/>
      <c r="H83" s="185" t="s">
        <v>483</v>
      </c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186" t="s">
        <v>398</v>
      </c>
      <c r="V83" s="186"/>
      <c r="W83" s="186"/>
      <c r="X83" s="99" t="s">
        <v>421</v>
      </c>
      <c r="Y83" s="99" t="s">
        <v>463</v>
      </c>
      <c r="Z83" s="100" t="s">
        <v>424</v>
      </c>
      <c r="AA83" s="101" t="s">
        <v>411</v>
      </c>
      <c r="AB83" s="187" t="s">
        <v>422</v>
      </c>
      <c r="AC83" s="187"/>
      <c r="AD83" s="187"/>
      <c r="AE83" s="102" t="s">
        <v>484</v>
      </c>
      <c r="AF83" s="99"/>
      <c r="AG83" s="188">
        <v>313012.75</v>
      </c>
      <c r="AH83" s="188"/>
      <c r="AI83" s="188"/>
      <c r="AJ83" s="188"/>
      <c r="AK83" s="188"/>
      <c r="AL83" s="189">
        <v>313012.75</v>
      </c>
      <c r="AM83" s="189"/>
      <c r="AN83" s="189"/>
      <c r="AO83" s="190">
        <v>313012.75</v>
      </c>
      <c r="AP83" s="190"/>
      <c r="AQ83" s="190"/>
    </row>
    <row r="84" spans="1:43" s="110" customFormat="1" ht="11.25" customHeight="1" outlineLevel="5" x14ac:dyDescent="0.2">
      <c r="A84" s="104"/>
      <c r="B84" s="105"/>
      <c r="C84" s="105"/>
      <c r="D84" s="105"/>
      <c r="E84" s="105"/>
      <c r="F84" s="105"/>
      <c r="G84" s="105"/>
      <c r="H84" s="105"/>
      <c r="I84" s="105"/>
      <c r="J84" s="105"/>
      <c r="K84" s="179" t="s">
        <v>431</v>
      </c>
      <c r="L84" s="179"/>
      <c r="M84" s="179"/>
      <c r="N84" s="179"/>
      <c r="O84" s="179"/>
      <c r="P84" s="179"/>
      <c r="Q84" s="179"/>
      <c r="R84" s="179"/>
      <c r="S84" s="179"/>
      <c r="T84" s="179"/>
      <c r="U84" s="180" t="s">
        <v>398</v>
      </c>
      <c r="V84" s="180"/>
      <c r="W84" s="180"/>
      <c r="X84" s="106" t="s">
        <v>421</v>
      </c>
      <c r="Y84" s="106" t="s">
        <v>463</v>
      </c>
      <c r="Z84" s="107" t="s">
        <v>424</v>
      </c>
      <c r="AA84" s="108" t="s">
        <v>411</v>
      </c>
      <c r="AB84" s="181" t="s">
        <v>422</v>
      </c>
      <c r="AC84" s="181"/>
      <c r="AD84" s="181"/>
      <c r="AE84" s="109" t="s">
        <v>484</v>
      </c>
      <c r="AF84" s="106" t="s">
        <v>432</v>
      </c>
      <c r="AG84" s="182">
        <v>71708.100000000006</v>
      </c>
      <c r="AH84" s="182"/>
      <c r="AI84" s="182"/>
      <c r="AJ84" s="182"/>
      <c r="AK84" s="182"/>
      <c r="AL84" s="183">
        <v>71708.100000000006</v>
      </c>
      <c r="AM84" s="183"/>
      <c r="AN84" s="183"/>
      <c r="AO84" s="184">
        <v>71708.100000000006</v>
      </c>
      <c r="AP84" s="184"/>
      <c r="AQ84" s="184"/>
    </row>
    <row r="85" spans="1:43" s="110" customFormat="1" ht="11.25" customHeight="1" outlineLevel="5" x14ac:dyDescent="0.2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79" t="s">
        <v>447</v>
      </c>
      <c r="L85" s="179"/>
      <c r="M85" s="179"/>
      <c r="N85" s="179"/>
      <c r="O85" s="179"/>
      <c r="P85" s="179"/>
      <c r="Q85" s="179"/>
      <c r="R85" s="179"/>
      <c r="S85" s="179"/>
      <c r="T85" s="179"/>
      <c r="U85" s="180" t="s">
        <v>398</v>
      </c>
      <c r="V85" s="180"/>
      <c r="W85" s="180"/>
      <c r="X85" s="106" t="s">
        <v>421</v>
      </c>
      <c r="Y85" s="106" t="s">
        <v>463</v>
      </c>
      <c r="Z85" s="107" t="s">
        <v>424</v>
      </c>
      <c r="AA85" s="108" t="s">
        <v>411</v>
      </c>
      <c r="AB85" s="181" t="s">
        <v>422</v>
      </c>
      <c r="AC85" s="181"/>
      <c r="AD85" s="181"/>
      <c r="AE85" s="109" t="s">
        <v>484</v>
      </c>
      <c r="AF85" s="106" t="s">
        <v>448</v>
      </c>
      <c r="AG85" s="182">
        <v>241304.65</v>
      </c>
      <c r="AH85" s="182"/>
      <c r="AI85" s="182"/>
      <c r="AJ85" s="182"/>
      <c r="AK85" s="182"/>
      <c r="AL85" s="183">
        <v>241304.65</v>
      </c>
      <c r="AM85" s="183"/>
      <c r="AN85" s="183"/>
      <c r="AO85" s="184">
        <v>241304.65</v>
      </c>
      <c r="AP85" s="184"/>
      <c r="AQ85" s="184"/>
    </row>
    <row r="86" spans="1:43" s="103" customFormat="1" ht="96" customHeight="1" outlineLevel="4" x14ac:dyDescent="0.2">
      <c r="A86" s="97"/>
      <c r="B86" s="98"/>
      <c r="C86" s="98"/>
      <c r="D86" s="98"/>
      <c r="E86" s="98"/>
      <c r="F86" s="98"/>
      <c r="G86" s="98"/>
      <c r="H86" s="185" t="s">
        <v>485</v>
      </c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6" t="s">
        <v>398</v>
      </c>
      <c r="V86" s="186"/>
      <c r="W86" s="186"/>
      <c r="X86" s="99" t="s">
        <v>421</v>
      </c>
      <c r="Y86" s="99" t="s">
        <v>463</v>
      </c>
      <c r="Z86" s="100" t="s">
        <v>424</v>
      </c>
      <c r="AA86" s="101" t="s">
        <v>411</v>
      </c>
      <c r="AB86" s="187" t="s">
        <v>422</v>
      </c>
      <c r="AC86" s="187"/>
      <c r="AD86" s="187"/>
      <c r="AE86" s="102" t="s">
        <v>486</v>
      </c>
      <c r="AF86" s="99"/>
      <c r="AG86" s="188">
        <v>6791971.2999999998</v>
      </c>
      <c r="AH86" s="188"/>
      <c r="AI86" s="188"/>
      <c r="AJ86" s="188"/>
      <c r="AK86" s="188"/>
      <c r="AL86" s="189">
        <v>6791971.2999999998</v>
      </c>
      <c r="AM86" s="189"/>
      <c r="AN86" s="189"/>
      <c r="AO86" s="190">
        <v>6791971.2999999998</v>
      </c>
      <c r="AP86" s="190"/>
      <c r="AQ86" s="190"/>
    </row>
    <row r="87" spans="1:43" s="110" customFormat="1" ht="11.25" customHeight="1" outlineLevel="5" x14ac:dyDescent="0.2">
      <c r="A87" s="104"/>
      <c r="B87" s="105"/>
      <c r="C87" s="105"/>
      <c r="D87" s="105"/>
      <c r="E87" s="105"/>
      <c r="F87" s="105"/>
      <c r="G87" s="105"/>
      <c r="H87" s="105"/>
      <c r="I87" s="105"/>
      <c r="J87" s="105"/>
      <c r="K87" s="179" t="s">
        <v>431</v>
      </c>
      <c r="L87" s="179"/>
      <c r="M87" s="179"/>
      <c r="N87" s="179"/>
      <c r="O87" s="179"/>
      <c r="P87" s="179"/>
      <c r="Q87" s="179"/>
      <c r="R87" s="179"/>
      <c r="S87" s="179"/>
      <c r="T87" s="179"/>
      <c r="U87" s="180" t="s">
        <v>398</v>
      </c>
      <c r="V87" s="180"/>
      <c r="W87" s="180"/>
      <c r="X87" s="106" t="s">
        <v>421</v>
      </c>
      <c r="Y87" s="106" t="s">
        <v>463</v>
      </c>
      <c r="Z87" s="107" t="s">
        <v>424</v>
      </c>
      <c r="AA87" s="108" t="s">
        <v>411</v>
      </c>
      <c r="AB87" s="181" t="s">
        <v>422</v>
      </c>
      <c r="AC87" s="181"/>
      <c r="AD87" s="181"/>
      <c r="AE87" s="109" t="s">
        <v>486</v>
      </c>
      <c r="AF87" s="106" t="s">
        <v>432</v>
      </c>
      <c r="AG87" s="182">
        <v>5537689.2999999998</v>
      </c>
      <c r="AH87" s="182"/>
      <c r="AI87" s="182"/>
      <c r="AJ87" s="182"/>
      <c r="AK87" s="182"/>
      <c r="AL87" s="183">
        <v>5537689.2999999998</v>
      </c>
      <c r="AM87" s="183"/>
      <c r="AN87" s="183"/>
      <c r="AO87" s="184">
        <v>5537689.2999999998</v>
      </c>
      <c r="AP87" s="184"/>
      <c r="AQ87" s="184"/>
    </row>
    <row r="88" spans="1:43" s="110" customFormat="1" ht="33.75" customHeight="1" outlineLevel="5" x14ac:dyDescent="0.2">
      <c r="A88" s="104"/>
      <c r="B88" s="105"/>
      <c r="C88" s="105"/>
      <c r="D88" s="105"/>
      <c r="E88" s="105"/>
      <c r="F88" s="105"/>
      <c r="G88" s="105"/>
      <c r="H88" s="105"/>
      <c r="I88" s="105"/>
      <c r="J88" s="105"/>
      <c r="K88" s="179" t="s">
        <v>487</v>
      </c>
      <c r="L88" s="179"/>
      <c r="M88" s="179"/>
      <c r="N88" s="179"/>
      <c r="O88" s="179"/>
      <c r="P88" s="179"/>
      <c r="Q88" s="179"/>
      <c r="R88" s="179"/>
      <c r="S88" s="179"/>
      <c r="T88" s="179"/>
      <c r="U88" s="180" t="s">
        <v>398</v>
      </c>
      <c r="V88" s="180"/>
      <c r="W88" s="180"/>
      <c r="X88" s="106" t="s">
        <v>421</v>
      </c>
      <c r="Y88" s="106" t="s">
        <v>463</v>
      </c>
      <c r="Z88" s="107" t="s">
        <v>424</v>
      </c>
      <c r="AA88" s="108" t="s">
        <v>411</v>
      </c>
      <c r="AB88" s="181" t="s">
        <v>422</v>
      </c>
      <c r="AC88" s="181"/>
      <c r="AD88" s="181"/>
      <c r="AE88" s="109" t="s">
        <v>486</v>
      </c>
      <c r="AF88" s="106" t="s">
        <v>488</v>
      </c>
      <c r="AG88" s="182">
        <v>1254282</v>
      </c>
      <c r="AH88" s="182"/>
      <c r="AI88" s="182"/>
      <c r="AJ88" s="182"/>
      <c r="AK88" s="182"/>
      <c r="AL88" s="183">
        <v>1254282</v>
      </c>
      <c r="AM88" s="183"/>
      <c r="AN88" s="183"/>
      <c r="AO88" s="184">
        <v>1254282</v>
      </c>
      <c r="AP88" s="184"/>
      <c r="AQ88" s="184"/>
    </row>
    <row r="89" spans="1:43" s="103" customFormat="1" ht="120" customHeight="1" outlineLevel="4" x14ac:dyDescent="0.2">
      <c r="A89" s="97"/>
      <c r="B89" s="98"/>
      <c r="C89" s="98"/>
      <c r="D89" s="98"/>
      <c r="E89" s="98"/>
      <c r="F89" s="98"/>
      <c r="G89" s="98"/>
      <c r="H89" s="185" t="s">
        <v>489</v>
      </c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6" t="s">
        <v>398</v>
      </c>
      <c r="V89" s="186"/>
      <c r="W89" s="186"/>
      <c r="X89" s="99" t="s">
        <v>421</v>
      </c>
      <c r="Y89" s="99" t="s">
        <v>463</v>
      </c>
      <c r="Z89" s="100" t="s">
        <v>424</v>
      </c>
      <c r="AA89" s="101" t="s">
        <v>411</v>
      </c>
      <c r="AB89" s="187" t="s">
        <v>422</v>
      </c>
      <c r="AC89" s="187"/>
      <c r="AD89" s="187"/>
      <c r="AE89" s="102" t="s">
        <v>490</v>
      </c>
      <c r="AF89" s="99"/>
      <c r="AG89" s="188">
        <v>24672</v>
      </c>
      <c r="AH89" s="188"/>
      <c r="AI89" s="188"/>
      <c r="AJ89" s="188"/>
      <c r="AK89" s="188"/>
      <c r="AL89" s="189">
        <v>24672</v>
      </c>
      <c r="AM89" s="189"/>
      <c r="AN89" s="189"/>
      <c r="AO89" s="190">
        <v>24672</v>
      </c>
      <c r="AP89" s="190"/>
      <c r="AQ89" s="190"/>
    </row>
    <row r="90" spans="1:43" s="110" customFormat="1" ht="11.25" customHeight="1" outlineLevel="5" x14ac:dyDescent="0.2">
      <c r="A90" s="104"/>
      <c r="B90" s="105"/>
      <c r="C90" s="105"/>
      <c r="D90" s="105"/>
      <c r="E90" s="105"/>
      <c r="F90" s="105"/>
      <c r="G90" s="105"/>
      <c r="H90" s="105"/>
      <c r="I90" s="105"/>
      <c r="J90" s="105"/>
      <c r="K90" s="179" t="s">
        <v>491</v>
      </c>
      <c r="L90" s="179"/>
      <c r="M90" s="179"/>
      <c r="N90" s="179"/>
      <c r="O90" s="179"/>
      <c r="P90" s="179"/>
      <c r="Q90" s="179"/>
      <c r="R90" s="179"/>
      <c r="S90" s="179"/>
      <c r="T90" s="179"/>
      <c r="U90" s="180" t="s">
        <v>398</v>
      </c>
      <c r="V90" s="180"/>
      <c r="W90" s="180"/>
      <c r="X90" s="106" t="s">
        <v>421</v>
      </c>
      <c r="Y90" s="106" t="s">
        <v>463</v>
      </c>
      <c r="Z90" s="107" t="s">
        <v>424</v>
      </c>
      <c r="AA90" s="108" t="s">
        <v>411</v>
      </c>
      <c r="AB90" s="181" t="s">
        <v>422</v>
      </c>
      <c r="AC90" s="181"/>
      <c r="AD90" s="181"/>
      <c r="AE90" s="109" t="s">
        <v>490</v>
      </c>
      <c r="AF90" s="106" t="s">
        <v>492</v>
      </c>
      <c r="AG90" s="182">
        <v>24672</v>
      </c>
      <c r="AH90" s="182"/>
      <c r="AI90" s="182"/>
      <c r="AJ90" s="182"/>
      <c r="AK90" s="182"/>
      <c r="AL90" s="183">
        <v>24672</v>
      </c>
      <c r="AM90" s="183"/>
      <c r="AN90" s="183"/>
      <c r="AO90" s="184">
        <v>24672</v>
      </c>
      <c r="AP90" s="184"/>
      <c r="AQ90" s="184"/>
    </row>
    <row r="91" spans="1:43" s="103" customFormat="1" ht="60" customHeight="1" outlineLevel="4" x14ac:dyDescent="0.2">
      <c r="A91" s="97"/>
      <c r="B91" s="98"/>
      <c r="C91" s="98"/>
      <c r="D91" s="98"/>
      <c r="E91" s="98"/>
      <c r="F91" s="98"/>
      <c r="G91" s="98"/>
      <c r="H91" s="185" t="s">
        <v>493</v>
      </c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6" t="s">
        <v>398</v>
      </c>
      <c r="V91" s="186"/>
      <c r="W91" s="186"/>
      <c r="X91" s="99" t="s">
        <v>421</v>
      </c>
      <c r="Y91" s="99" t="s">
        <v>463</v>
      </c>
      <c r="Z91" s="100" t="s">
        <v>424</v>
      </c>
      <c r="AA91" s="101" t="s">
        <v>411</v>
      </c>
      <c r="AB91" s="187" t="s">
        <v>422</v>
      </c>
      <c r="AC91" s="187"/>
      <c r="AD91" s="187"/>
      <c r="AE91" s="102" t="s">
        <v>450</v>
      </c>
      <c r="AF91" s="99"/>
      <c r="AG91" s="188">
        <v>13222098.02</v>
      </c>
      <c r="AH91" s="188"/>
      <c r="AI91" s="188"/>
      <c r="AJ91" s="188"/>
      <c r="AK91" s="188"/>
      <c r="AL91" s="189">
        <v>13222098.02</v>
      </c>
      <c r="AM91" s="189"/>
      <c r="AN91" s="189"/>
      <c r="AO91" s="190">
        <v>13222098.02</v>
      </c>
      <c r="AP91" s="190"/>
      <c r="AQ91" s="190"/>
    </row>
    <row r="92" spans="1:43" s="110" customFormat="1" ht="11.25" customHeight="1" outlineLevel="5" x14ac:dyDescent="0.2">
      <c r="A92" s="104"/>
      <c r="B92" s="105"/>
      <c r="C92" s="105"/>
      <c r="D92" s="105"/>
      <c r="E92" s="105"/>
      <c r="F92" s="105"/>
      <c r="G92" s="105"/>
      <c r="H92" s="105"/>
      <c r="I92" s="105"/>
      <c r="J92" s="105"/>
      <c r="K92" s="179" t="s">
        <v>431</v>
      </c>
      <c r="L92" s="179"/>
      <c r="M92" s="179"/>
      <c r="N92" s="179"/>
      <c r="O92" s="179"/>
      <c r="P92" s="179"/>
      <c r="Q92" s="179"/>
      <c r="R92" s="179"/>
      <c r="S92" s="179"/>
      <c r="T92" s="179"/>
      <c r="U92" s="180" t="s">
        <v>398</v>
      </c>
      <c r="V92" s="180"/>
      <c r="W92" s="180"/>
      <c r="X92" s="106" t="s">
        <v>421</v>
      </c>
      <c r="Y92" s="106" t="s">
        <v>463</v>
      </c>
      <c r="Z92" s="107" t="s">
        <v>424</v>
      </c>
      <c r="AA92" s="108" t="s">
        <v>411</v>
      </c>
      <c r="AB92" s="181" t="s">
        <v>422</v>
      </c>
      <c r="AC92" s="181"/>
      <c r="AD92" s="181"/>
      <c r="AE92" s="109" t="s">
        <v>450</v>
      </c>
      <c r="AF92" s="106" t="s">
        <v>432</v>
      </c>
      <c r="AG92" s="182">
        <v>13222098.02</v>
      </c>
      <c r="AH92" s="182"/>
      <c r="AI92" s="182"/>
      <c r="AJ92" s="182"/>
      <c r="AK92" s="182"/>
      <c r="AL92" s="183">
        <v>13222098.02</v>
      </c>
      <c r="AM92" s="183"/>
      <c r="AN92" s="183"/>
      <c r="AO92" s="184">
        <v>13222098.02</v>
      </c>
      <c r="AP92" s="184"/>
      <c r="AQ92" s="184"/>
    </row>
    <row r="93" spans="1:43" s="103" customFormat="1" ht="132" customHeight="1" outlineLevel="4" x14ac:dyDescent="0.2">
      <c r="A93" s="97"/>
      <c r="B93" s="98"/>
      <c r="C93" s="98"/>
      <c r="D93" s="98"/>
      <c r="E93" s="98"/>
      <c r="F93" s="98"/>
      <c r="G93" s="98"/>
      <c r="H93" s="185" t="s">
        <v>494</v>
      </c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6" t="s">
        <v>398</v>
      </c>
      <c r="V93" s="186"/>
      <c r="W93" s="186"/>
      <c r="X93" s="99" t="s">
        <v>421</v>
      </c>
      <c r="Y93" s="99" t="s">
        <v>463</v>
      </c>
      <c r="Z93" s="100" t="s">
        <v>424</v>
      </c>
      <c r="AA93" s="101" t="s">
        <v>455</v>
      </c>
      <c r="AB93" s="187" t="s">
        <v>495</v>
      </c>
      <c r="AC93" s="187"/>
      <c r="AD93" s="187"/>
      <c r="AE93" s="102" t="s">
        <v>496</v>
      </c>
      <c r="AF93" s="99"/>
      <c r="AG93" s="188">
        <v>10120184.02</v>
      </c>
      <c r="AH93" s="188"/>
      <c r="AI93" s="188"/>
      <c r="AJ93" s="188"/>
      <c r="AK93" s="188"/>
      <c r="AL93" s="189">
        <v>20241125.640000001</v>
      </c>
      <c r="AM93" s="189"/>
      <c r="AN93" s="189"/>
      <c r="AO93" s="190">
        <v>30724406.780000001</v>
      </c>
      <c r="AP93" s="190"/>
      <c r="AQ93" s="190"/>
    </row>
    <row r="94" spans="1:43" s="110" customFormat="1" ht="11.25" customHeight="1" outlineLevel="5" x14ac:dyDescent="0.2">
      <c r="A94" s="104"/>
      <c r="B94" s="105"/>
      <c r="C94" s="105"/>
      <c r="D94" s="105"/>
      <c r="E94" s="105"/>
      <c r="F94" s="105"/>
      <c r="G94" s="105"/>
      <c r="H94" s="105"/>
      <c r="I94" s="105"/>
      <c r="J94" s="105"/>
      <c r="K94" s="179" t="s">
        <v>431</v>
      </c>
      <c r="L94" s="179"/>
      <c r="M94" s="179"/>
      <c r="N94" s="179"/>
      <c r="O94" s="179"/>
      <c r="P94" s="179"/>
      <c r="Q94" s="179"/>
      <c r="R94" s="179"/>
      <c r="S94" s="179"/>
      <c r="T94" s="179"/>
      <c r="U94" s="180" t="s">
        <v>398</v>
      </c>
      <c r="V94" s="180"/>
      <c r="W94" s="180"/>
      <c r="X94" s="106" t="s">
        <v>421</v>
      </c>
      <c r="Y94" s="106" t="s">
        <v>463</v>
      </c>
      <c r="Z94" s="107" t="s">
        <v>424</v>
      </c>
      <c r="AA94" s="108" t="s">
        <v>455</v>
      </c>
      <c r="AB94" s="181" t="s">
        <v>495</v>
      </c>
      <c r="AC94" s="181"/>
      <c r="AD94" s="181"/>
      <c r="AE94" s="109" t="s">
        <v>496</v>
      </c>
      <c r="AF94" s="106" t="s">
        <v>432</v>
      </c>
      <c r="AG94" s="182">
        <v>10120184.02</v>
      </c>
      <c r="AH94" s="182"/>
      <c r="AI94" s="182"/>
      <c r="AJ94" s="182"/>
      <c r="AK94" s="182"/>
      <c r="AL94" s="183">
        <v>20241125.640000001</v>
      </c>
      <c r="AM94" s="183"/>
      <c r="AN94" s="183"/>
      <c r="AO94" s="184">
        <v>30724406.780000001</v>
      </c>
      <c r="AP94" s="184"/>
      <c r="AQ94" s="184"/>
    </row>
    <row r="95" spans="1:43" s="103" customFormat="1" ht="132" customHeight="1" outlineLevel="4" x14ac:dyDescent="0.2">
      <c r="A95" s="97"/>
      <c r="B95" s="98"/>
      <c r="C95" s="98"/>
      <c r="D95" s="98"/>
      <c r="E95" s="98"/>
      <c r="F95" s="98"/>
      <c r="G95" s="98"/>
      <c r="H95" s="185" t="s">
        <v>497</v>
      </c>
      <c r="I95" s="185"/>
      <c r="J95" s="185"/>
      <c r="K95" s="185"/>
      <c r="L95" s="185"/>
      <c r="M95" s="185"/>
      <c r="N95" s="185"/>
      <c r="O95" s="185"/>
      <c r="P95" s="185"/>
      <c r="Q95" s="185"/>
      <c r="R95" s="185"/>
      <c r="S95" s="185"/>
      <c r="T95" s="185"/>
      <c r="U95" s="186" t="s">
        <v>398</v>
      </c>
      <c r="V95" s="186"/>
      <c r="W95" s="186"/>
      <c r="X95" s="99" t="s">
        <v>421</v>
      </c>
      <c r="Y95" s="99" t="s">
        <v>463</v>
      </c>
      <c r="Z95" s="100" t="s">
        <v>424</v>
      </c>
      <c r="AA95" s="101" t="s">
        <v>455</v>
      </c>
      <c r="AB95" s="187" t="s">
        <v>495</v>
      </c>
      <c r="AC95" s="187"/>
      <c r="AD95" s="187"/>
      <c r="AE95" s="102" t="s">
        <v>498</v>
      </c>
      <c r="AF95" s="99"/>
      <c r="AG95" s="206">
        <v>0</v>
      </c>
      <c r="AH95" s="206"/>
      <c r="AI95" s="206"/>
      <c r="AJ95" s="206"/>
      <c r="AK95" s="206"/>
      <c r="AL95" s="203">
        <v>0</v>
      </c>
      <c r="AM95" s="203"/>
      <c r="AN95" s="203"/>
      <c r="AO95" s="190">
        <v>38985903.600000001</v>
      </c>
      <c r="AP95" s="190"/>
      <c r="AQ95" s="190"/>
    </row>
    <row r="96" spans="1:43" s="110" customFormat="1" ht="33.75" customHeight="1" outlineLevel="5" x14ac:dyDescent="0.2">
      <c r="A96" s="104"/>
      <c r="B96" s="105"/>
      <c r="C96" s="105"/>
      <c r="D96" s="105"/>
      <c r="E96" s="105"/>
      <c r="F96" s="105"/>
      <c r="G96" s="105"/>
      <c r="H96" s="105"/>
      <c r="I96" s="105"/>
      <c r="J96" s="105"/>
      <c r="K96" s="179" t="s">
        <v>460</v>
      </c>
      <c r="L96" s="179"/>
      <c r="M96" s="179"/>
      <c r="N96" s="179"/>
      <c r="O96" s="179"/>
      <c r="P96" s="179"/>
      <c r="Q96" s="179"/>
      <c r="R96" s="179"/>
      <c r="S96" s="179"/>
      <c r="T96" s="179"/>
      <c r="U96" s="180" t="s">
        <v>398</v>
      </c>
      <c r="V96" s="180"/>
      <c r="W96" s="180"/>
      <c r="X96" s="106" t="s">
        <v>421</v>
      </c>
      <c r="Y96" s="106" t="s">
        <v>463</v>
      </c>
      <c r="Z96" s="107" t="s">
        <v>424</v>
      </c>
      <c r="AA96" s="108" t="s">
        <v>455</v>
      </c>
      <c r="AB96" s="181" t="s">
        <v>495</v>
      </c>
      <c r="AC96" s="181"/>
      <c r="AD96" s="181"/>
      <c r="AE96" s="109" t="s">
        <v>498</v>
      </c>
      <c r="AF96" s="106" t="s">
        <v>461</v>
      </c>
      <c r="AG96" s="205">
        <v>0</v>
      </c>
      <c r="AH96" s="205"/>
      <c r="AI96" s="205"/>
      <c r="AJ96" s="205"/>
      <c r="AK96" s="205"/>
      <c r="AL96" s="201">
        <v>0</v>
      </c>
      <c r="AM96" s="201"/>
      <c r="AN96" s="201"/>
      <c r="AO96" s="184">
        <v>38985903.600000001</v>
      </c>
      <c r="AP96" s="184"/>
      <c r="AQ96" s="184"/>
    </row>
    <row r="97" spans="1:43" s="103" customFormat="1" ht="144" customHeight="1" outlineLevel="4" x14ac:dyDescent="0.2">
      <c r="A97" s="97"/>
      <c r="B97" s="98"/>
      <c r="C97" s="98"/>
      <c r="D97" s="98"/>
      <c r="E97" s="98"/>
      <c r="F97" s="98"/>
      <c r="G97" s="98"/>
      <c r="H97" s="185" t="s">
        <v>499</v>
      </c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6" t="s">
        <v>398</v>
      </c>
      <c r="V97" s="186"/>
      <c r="W97" s="186"/>
      <c r="X97" s="99" t="s">
        <v>421</v>
      </c>
      <c r="Y97" s="99" t="s">
        <v>463</v>
      </c>
      <c r="Z97" s="100" t="s">
        <v>424</v>
      </c>
      <c r="AA97" s="101" t="s">
        <v>455</v>
      </c>
      <c r="AB97" s="187" t="s">
        <v>495</v>
      </c>
      <c r="AC97" s="187"/>
      <c r="AD97" s="187"/>
      <c r="AE97" s="102" t="s">
        <v>500</v>
      </c>
      <c r="AF97" s="99"/>
      <c r="AG97" s="206">
        <v>0</v>
      </c>
      <c r="AH97" s="206"/>
      <c r="AI97" s="206"/>
      <c r="AJ97" s="206"/>
      <c r="AK97" s="206"/>
      <c r="AL97" s="189">
        <v>56570357.140000001</v>
      </c>
      <c r="AM97" s="189"/>
      <c r="AN97" s="189"/>
      <c r="AO97" s="204">
        <v>0</v>
      </c>
      <c r="AP97" s="204"/>
      <c r="AQ97" s="204"/>
    </row>
    <row r="98" spans="1:43" s="110" customFormat="1" ht="33.75" customHeight="1" outlineLevel="5" x14ac:dyDescent="0.2">
      <c r="A98" s="104"/>
      <c r="B98" s="105"/>
      <c r="C98" s="105"/>
      <c r="D98" s="105"/>
      <c r="E98" s="105"/>
      <c r="F98" s="105"/>
      <c r="G98" s="105"/>
      <c r="H98" s="105"/>
      <c r="I98" s="105"/>
      <c r="J98" s="105"/>
      <c r="K98" s="179" t="s">
        <v>460</v>
      </c>
      <c r="L98" s="179"/>
      <c r="M98" s="179"/>
      <c r="N98" s="179"/>
      <c r="O98" s="179"/>
      <c r="P98" s="179"/>
      <c r="Q98" s="179"/>
      <c r="R98" s="179"/>
      <c r="S98" s="179"/>
      <c r="T98" s="179"/>
      <c r="U98" s="180" t="s">
        <v>398</v>
      </c>
      <c r="V98" s="180"/>
      <c r="W98" s="180"/>
      <c r="X98" s="106" t="s">
        <v>421</v>
      </c>
      <c r="Y98" s="106" t="s">
        <v>463</v>
      </c>
      <c r="Z98" s="107" t="s">
        <v>424</v>
      </c>
      <c r="AA98" s="108" t="s">
        <v>455</v>
      </c>
      <c r="AB98" s="181" t="s">
        <v>495</v>
      </c>
      <c r="AC98" s="181"/>
      <c r="AD98" s="181"/>
      <c r="AE98" s="109" t="s">
        <v>500</v>
      </c>
      <c r="AF98" s="106" t="s">
        <v>461</v>
      </c>
      <c r="AG98" s="205">
        <v>0</v>
      </c>
      <c r="AH98" s="205"/>
      <c r="AI98" s="205"/>
      <c r="AJ98" s="205"/>
      <c r="AK98" s="205"/>
      <c r="AL98" s="183">
        <v>56570357.140000001</v>
      </c>
      <c r="AM98" s="183"/>
      <c r="AN98" s="183"/>
      <c r="AO98" s="202">
        <v>0</v>
      </c>
      <c r="AP98" s="202"/>
      <c r="AQ98" s="202"/>
    </row>
    <row r="99" spans="1:43" s="103" customFormat="1" ht="132" customHeight="1" outlineLevel="4" x14ac:dyDescent="0.2">
      <c r="A99" s="97"/>
      <c r="B99" s="98"/>
      <c r="C99" s="98"/>
      <c r="D99" s="98"/>
      <c r="E99" s="98"/>
      <c r="F99" s="98"/>
      <c r="G99" s="98"/>
      <c r="H99" s="185" t="s">
        <v>501</v>
      </c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6" t="s">
        <v>398</v>
      </c>
      <c r="V99" s="186"/>
      <c r="W99" s="186"/>
      <c r="X99" s="99" t="s">
        <v>421</v>
      </c>
      <c r="Y99" s="99" t="s">
        <v>463</v>
      </c>
      <c r="Z99" s="100" t="s">
        <v>424</v>
      </c>
      <c r="AA99" s="101" t="s">
        <v>455</v>
      </c>
      <c r="AB99" s="187" t="s">
        <v>495</v>
      </c>
      <c r="AC99" s="187"/>
      <c r="AD99" s="187"/>
      <c r="AE99" s="102" t="s">
        <v>502</v>
      </c>
      <c r="AF99" s="99"/>
      <c r="AG99" s="206">
        <v>0</v>
      </c>
      <c r="AH99" s="206"/>
      <c r="AI99" s="206"/>
      <c r="AJ99" s="206"/>
      <c r="AK99" s="206"/>
      <c r="AL99" s="203">
        <v>0</v>
      </c>
      <c r="AM99" s="203"/>
      <c r="AN99" s="203"/>
      <c r="AO99" s="190">
        <v>52062650.600000001</v>
      </c>
      <c r="AP99" s="190"/>
      <c r="AQ99" s="190"/>
    </row>
    <row r="100" spans="1:43" s="110" customFormat="1" ht="33.75" customHeight="1" outlineLevel="5" x14ac:dyDescent="0.2">
      <c r="A100" s="104"/>
      <c r="B100" s="105"/>
      <c r="C100" s="105"/>
      <c r="D100" s="105"/>
      <c r="E100" s="105"/>
      <c r="F100" s="105"/>
      <c r="G100" s="105"/>
      <c r="H100" s="105"/>
      <c r="I100" s="105"/>
      <c r="J100" s="105"/>
      <c r="K100" s="179" t="s">
        <v>460</v>
      </c>
      <c r="L100" s="179"/>
      <c r="M100" s="179"/>
      <c r="N100" s="179"/>
      <c r="O100" s="179"/>
      <c r="P100" s="179"/>
      <c r="Q100" s="179"/>
      <c r="R100" s="179"/>
      <c r="S100" s="179"/>
      <c r="T100" s="179"/>
      <c r="U100" s="180" t="s">
        <v>398</v>
      </c>
      <c r="V100" s="180"/>
      <c r="W100" s="180"/>
      <c r="X100" s="106" t="s">
        <v>421</v>
      </c>
      <c r="Y100" s="106" t="s">
        <v>463</v>
      </c>
      <c r="Z100" s="107" t="s">
        <v>424</v>
      </c>
      <c r="AA100" s="108" t="s">
        <v>455</v>
      </c>
      <c r="AB100" s="181" t="s">
        <v>495</v>
      </c>
      <c r="AC100" s="181"/>
      <c r="AD100" s="181"/>
      <c r="AE100" s="109" t="s">
        <v>502</v>
      </c>
      <c r="AF100" s="106" t="s">
        <v>461</v>
      </c>
      <c r="AG100" s="205">
        <v>0</v>
      </c>
      <c r="AH100" s="205"/>
      <c r="AI100" s="205"/>
      <c r="AJ100" s="205"/>
      <c r="AK100" s="205"/>
      <c r="AL100" s="201">
        <v>0</v>
      </c>
      <c r="AM100" s="201"/>
      <c r="AN100" s="201"/>
      <c r="AO100" s="184">
        <v>52062650.600000001</v>
      </c>
      <c r="AP100" s="184"/>
      <c r="AQ100" s="184"/>
    </row>
    <row r="101" spans="1:43" s="103" customFormat="1" ht="132" customHeight="1" outlineLevel="4" x14ac:dyDescent="0.2">
      <c r="A101" s="97"/>
      <c r="B101" s="98"/>
      <c r="C101" s="98"/>
      <c r="D101" s="98"/>
      <c r="E101" s="98"/>
      <c r="F101" s="98"/>
      <c r="G101" s="98"/>
      <c r="H101" s="185" t="s">
        <v>503</v>
      </c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6" t="s">
        <v>398</v>
      </c>
      <c r="V101" s="186"/>
      <c r="W101" s="186"/>
      <c r="X101" s="99" t="s">
        <v>421</v>
      </c>
      <c r="Y101" s="99" t="s">
        <v>463</v>
      </c>
      <c r="Z101" s="100" t="s">
        <v>424</v>
      </c>
      <c r="AA101" s="101" t="s">
        <v>455</v>
      </c>
      <c r="AB101" s="187" t="s">
        <v>495</v>
      </c>
      <c r="AC101" s="187"/>
      <c r="AD101" s="187"/>
      <c r="AE101" s="102" t="s">
        <v>504</v>
      </c>
      <c r="AF101" s="99"/>
      <c r="AG101" s="206">
        <v>0</v>
      </c>
      <c r="AH101" s="206"/>
      <c r="AI101" s="206"/>
      <c r="AJ101" s="206"/>
      <c r="AK101" s="206"/>
      <c r="AL101" s="203">
        <v>0</v>
      </c>
      <c r="AM101" s="203"/>
      <c r="AN101" s="203"/>
      <c r="AO101" s="190">
        <v>23469277.109999999</v>
      </c>
      <c r="AP101" s="190"/>
      <c r="AQ101" s="190"/>
    </row>
    <row r="102" spans="1:43" s="110" customFormat="1" ht="33.75" customHeight="1" outlineLevel="5" x14ac:dyDescent="0.2">
      <c r="A102" s="104"/>
      <c r="B102" s="105"/>
      <c r="C102" s="105"/>
      <c r="D102" s="105"/>
      <c r="E102" s="105"/>
      <c r="F102" s="105"/>
      <c r="G102" s="105"/>
      <c r="H102" s="105"/>
      <c r="I102" s="105"/>
      <c r="J102" s="105"/>
      <c r="K102" s="179" t="s">
        <v>460</v>
      </c>
      <c r="L102" s="179"/>
      <c r="M102" s="179"/>
      <c r="N102" s="179"/>
      <c r="O102" s="179"/>
      <c r="P102" s="179"/>
      <c r="Q102" s="179"/>
      <c r="R102" s="179"/>
      <c r="S102" s="179"/>
      <c r="T102" s="179"/>
      <c r="U102" s="180" t="s">
        <v>398</v>
      </c>
      <c r="V102" s="180"/>
      <c r="W102" s="180"/>
      <c r="X102" s="106" t="s">
        <v>421</v>
      </c>
      <c r="Y102" s="106" t="s">
        <v>463</v>
      </c>
      <c r="Z102" s="107" t="s">
        <v>424</v>
      </c>
      <c r="AA102" s="108" t="s">
        <v>455</v>
      </c>
      <c r="AB102" s="181" t="s">
        <v>495</v>
      </c>
      <c r="AC102" s="181"/>
      <c r="AD102" s="181"/>
      <c r="AE102" s="109" t="s">
        <v>504</v>
      </c>
      <c r="AF102" s="106" t="s">
        <v>461</v>
      </c>
      <c r="AG102" s="205">
        <v>0</v>
      </c>
      <c r="AH102" s="205"/>
      <c r="AI102" s="205"/>
      <c r="AJ102" s="205"/>
      <c r="AK102" s="205"/>
      <c r="AL102" s="201">
        <v>0</v>
      </c>
      <c r="AM102" s="201"/>
      <c r="AN102" s="201"/>
      <c r="AO102" s="184">
        <v>23469277.109999999</v>
      </c>
      <c r="AP102" s="184"/>
      <c r="AQ102" s="184"/>
    </row>
    <row r="103" spans="1:43" s="103" customFormat="1" ht="144" customHeight="1" outlineLevel="4" x14ac:dyDescent="0.2">
      <c r="A103" s="97"/>
      <c r="B103" s="98"/>
      <c r="C103" s="98"/>
      <c r="D103" s="98"/>
      <c r="E103" s="98"/>
      <c r="F103" s="98"/>
      <c r="G103" s="98"/>
      <c r="H103" s="185" t="s">
        <v>505</v>
      </c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6" t="s">
        <v>398</v>
      </c>
      <c r="V103" s="186"/>
      <c r="W103" s="186"/>
      <c r="X103" s="99" t="s">
        <v>421</v>
      </c>
      <c r="Y103" s="99" t="s">
        <v>463</v>
      </c>
      <c r="Z103" s="100" t="s">
        <v>424</v>
      </c>
      <c r="AA103" s="101" t="s">
        <v>455</v>
      </c>
      <c r="AB103" s="187" t="s">
        <v>495</v>
      </c>
      <c r="AC103" s="187"/>
      <c r="AD103" s="187"/>
      <c r="AE103" s="102" t="s">
        <v>506</v>
      </c>
      <c r="AF103" s="99"/>
      <c r="AG103" s="188">
        <v>36694523.810000002</v>
      </c>
      <c r="AH103" s="188"/>
      <c r="AI103" s="188"/>
      <c r="AJ103" s="188"/>
      <c r="AK103" s="188"/>
      <c r="AL103" s="203">
        <v>0</v>
      </c>
      <c r="AM103" s="203"/>
      <c r="AN103" s="203"/>
      <c r="AO103" s="204">
        <v>0</v>
      </c>
      <c r="AP103" s="204"/>
      <c r="AQ103" s="204"/>
    </row>
    <row r="104" spans="1:43" s="110" customFormat="1" ht="33.75" customHeight="1" outlineLevel="5" x14ac:dyDescent="0.2">
      <c r="A104" s="104"/>
      <c r="B104" s="105"/>
      <c r="C104" s="105"/>
      <c r="D104" s="105"/>
      <c r="E104" s="105"/>
      <c r="F104" s="105"/>
      <c r="G104" s="105"/>
      <c r="H104" s="105"/>
      <c r="I104" s="105"/>
      <c r="J104" s="105"/>
      <c r="K104" s="179" t="s">
        <v>460</v>
      </c>
      <c r="L104" s="179"/>
      <c r="M104" s="179"/>
      <c r="N104" s="179"/>
      <c r="O104" s="179"/>
      <c r="P104" s="179"/>
      <c r="Q104" s="179"/>
      <c r="R104" s="179"/>
      <c r="S104" s="179"/>
      <c r="T104" s="179"/>
      <c r="U104" s="180" t="s">
        <v>398</v>
      </c>
      <c r="V104" s="180"/>
      <c r="W104" s="180"/>
      <c r="X104" s="106" t="s">
        <v>421</v>
      </c>
      <c r="Y104" s="106" t="s">
        <v>463</v>
      </c>
      <c r="Z104" s="107" t="s">
        <v>424</v>
      </c>
      <c r="AA104" s="108" t="s">
        <v>455</v>
      </c>
      <c r="AB104" s="181" t="s">
        <v>495</v>
      </c>
      <c r="AC104" s="181"/>
      <c r="AD104" s="181"/>
      <c r="AE104" s="109" t="s">
        <v>506</v>
      </c>
      <c r="AF104" s="106" t="s">
        <v>461</v>
      </c>
      <c r="AG104" s="182">
        <v>36694523.810000002</v>
      </c>
      <c r="AH104" s="182"/>
      <c r="AI104" s="182"/>
      <c r="AJ104" s="182"/>
      <c r="AK104" s="182"/>
      <c r="AL104" s="201">
        <v>0</v>
      </c>
      <c r="AM104" s="201"/>
      <c r="AN104" s="201"/>
      <c r="AO104" s="202">
        <v>0</v>
      </c>
      <c r="AP104" s="202"/>
      <c r="AQ104" s="202"/>
    </row>
    <row r="105" spans="1:43" s="103" customFormat="1" ht="132" customHeight="1" outlineLevel="4" x14ac:dyDescent="0.2">
      <c r="A105" s="97"/>
      <c r="B105" s="98"/>
      <c r="C105" s="98"/>
      <c r="D105" s="98"/>
      <c r="E105" s="98"/>
      <c r="F105" s="98"/>
      <c r="G105" s="98"/>
      <c r="H105" s="185" t="s">
        <v>507</v>
      </c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6" t="s">
        <v>398</v>
      </c>
      <c r="V105" s="186"/>
      <c r="W105" s="186"/>
      <c r="X105" s="99" t="s">
        <v>421</v>
      </c>
      <c r="Y105" s="99" t="s">
        <v>463</v>
      </c>
      <c r="Z105" s="100" t="s">
        <v>424</v>
      </c>
      <c r="AA105" s="101" t="s">
        <v>455</v>
      </c>
      <c r="AB105" s="187" t="s">
        <v>495</v>
      </c>
      <c r="AC105" s="187"/>
      <c r="AD105" s="187"/>
      <c r="AE105" s="102" t="s">
        <v>508</v>
      </c>
      <c r="AF105" s="99"/>
      <c r="AG105" s="206">
        <v>0</v>
      </c>
      <c r="AH105" s="206"/>
      <c r="AI105" s="206"/>
      <c r="AJ105" s="206"/>
      <c r="AK105" s="206"/>
      <c r="AL105" s="189">
        <v>67709642.859999999</v>
      </c>
      <c r="AM105" s="189"/>
      <c r="AN105" s="189"/>
      <c r="AO105" s="204">
        <v>0</v>
      </c>
      <c r="AP105" s="204"/>
      <c r="AQ105" s="204"/>
    </row>
    <row r="106" spans="1:43" s="110" customFormat="1" ht="33.75" customHeight="1" outlineLevel="5" x14ac:dyDescent="0.2">
      <c r="A106" s="104"/>
      <c r="B106" s="105"/>
      <c r="C106" s="105"/>
      <c r="D106" s="105"/>
      <c r="E106" s="105"/>
      <c r="F106" s="105"/>
      <c r="G106" s="105"/>
      <c r="H106" s="105"/>
      <c r="I106" s="105"/>
      <c r="J106" s="105"/>
      <c r="K106" s="179" t="s">
        <v>460</v>
      </c>
      <c r="L106" s="179"/>
      <c r="M106" s="179"/>
      <c r="N106" s="179"/>
      <c r="O106" s="179"/>
      <c r="P106" s="179"/>
      <c r="Q106" s="179"/>
      <c r="R106" s="179"/>
      <c r="S106" s="179"/>
      <c r="T106" s="179"/>
      <c r="U106" s="180" t="s">
        <v>398</v>
      </c>
      <c r="V106" s="180"/>
      <c r="W106" s="180"/>
      <c r="X106" s="106" t="s">
        <v>421</v>
      </c>
      <c r="Y106" s="106" t="s">
        <v>463</v>
      </c>
      <c r="Z106" s="107" t="s">
        <v>424</v>
      </c>
      <c r="AA106" s="108" t="s">
        <v>455</v>
      </c>
      <c r="AB106" s="181" t="s">
        <v>495</v>
      </c>
      <c r="AC106" s="181"/>
      <c r="AD106" s="181"/>
      <c r="AE106" s="109" t="s">
        <v>508</v>
      </c>
      <c r="AF106" s="106" t="s">
        <v>461</v>
      </c>
      <c r="AG106" s="205">
        <v>0</v>
      </c>
      <c r="AH106" s="205"/>
      <c r="AI106" s="205"/>
      <c r="AJ106" s="205"/>
      <c r="AK106" s="205"/>
      <c r="AL106" s="183">
        <v>67709642.859999999</v>
      </c>
      <c r="AM106" s="183"/>
      <c r="AN106" s="183"/>
      <c r="AO106" s="202">
        <v>0</v>
      </c>
      <c r="AP106" s="202"/>
      <c r="AQ106" s="202"/>
    </row>
    <row r="107" spans="1:43" s="103" customFormat="1" ht="276" customHeight="1" outlineLevel="4" x14ac:dyDescent="0.2">
      <c r="A107" s="97"/>
      <c r="B107" s="98"/>
      <c r="C107" s="98"/>
      <c r="D107" s="98"/>
      <c r="E107" s="98"/>
      <c r="F107" s="98"/>
      <c r="G107" s="98"/>
      <c r="H107" s="185" t="s">
        <v>509</v>
      </c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6" t="s">
        <v>398</v>
      </c>
      <c r="V107" s="186"/>
      <c r="W107" s="186"/>
      <c r="X107" s="99" t="s">
        <v>421</v>
      </c>
      <c r="Y107" s="99" t="s">
        <v>463</v>
      </c>
      <c r="Z107" s="100" t="s">
        <v>424</v>
      </c>
      <c r="AA107" s="101" t="s">
        <v>455</v>
      </c>
      <c r="AB107" s="187" t="s">
        <v>510</v>
      </c>
      <c r="AC107" s="187"/>
      <c r="AD107" s="187"/>
      <c r="AE107" s="102" t="s">
        <v>511</v>
      </c>
      <c r="AF107" s="99"/>
      <c r="AG107" s="188">
        <v>631399.6</v>
      </c>
      <c r="AH107" s="188"/>
      <c r="AI107" s="188"/>
      <c r="AJ107" s="188"/>
      <c r="AK107" s="188"/>
      <c r="AL107" s="189">
        <v>631399.6</v>
      </c>
      <c r="AM107" s="189"/>
      <c r="AN107" s="189"/>
      <c r="AO107" s="190">
        <v>631399.6</v>
      </c>
      <c r="AP107" s="190"/>
      <c r="AQ107" s="190"/>
    </row>
    <row r="108" spans="1:43" s="110" customFormat="1" ht="11.25" customHeight="1" outlineLevel="5" x14ac:dyDescent="0.2">
      <c r="A108" s="104"/>
      <c r="B108" s="105"/>
      <c r="C108" s="105"/>
      <c r="D108" s="105"/>
      <c r="E108" s="105"/>
      <c r="F108" s="105"/>
      <c r="G108" s="105"/>
      <c r="H108" s="105"/>
      <c r="I108" s="105"/>
      <c r="J108" s="105"/>
      <c r="K108" s="179" t="s">
        <v>427</v>
      </c>
      <c r="L108" s="179"/>
      <c r="M108" s="179"/>
      <c r="N108" s="179"/>
      <c r="O108" s="179"/>
      <c r="P108" s="179"/>
      <c r="Q108" s="179"/>
      <c r="R108" s="179"/>
      <c r="S108" s="179"/>
      <c r="T108" s="179"/>
      <c r="U108" s="180" t="s">
        <v>398</v>
      </c>
      <c r="V108" s="180"/>
      <c r="W108" s="180"/>
      <c r="X108" s="106" t="s">
        <v>421</v>
      </c>
      <c r="Y108" s="106" t="s">
        <v>463</v>
      </c>
      <c r="Z108" s="107" t="s">
        <v>424</v>
      </c>
      <c r="AA108" s="108" t="s">
        <v>455</v>
      </c>
      <c r="AB108" s="181" t="s">
        <v>510</v>
      </c>
      <c r="AC108" s="181"/>
      <c r="AD108" s="181"/>
      <c r="AE108" s="109" t="s">
        <v>511</v>
      </c>
      <c r="AF108" s="106" t="s">
        <v>428</v>
      </c>
      <c r="AG108" s="182">
        <v>484945.93</v>
      </c>
      <c r="AH108" s="182"/>
      <c r="AI108" s="182"/>
      <c r="AJ108" s="182"/>
      <c r="AK108" s="182"/>
      <c r="AL108" s="183">
        <v>484945.93</v>
      </c>
      <c r="AM108" s="183"/>
      <c r="AN108" s="183"/>
      <c r="AO108" s="184">
        <v>484945.93</v>
      </c>
      <c r="AP108" s="184"/>
      <c r="AQ108" s="184"/>
    </row>
    <row r="109" spans="1:43" s="110" customFormat="1" ht="45" customHeight="1" outlineLevel="5" x14ac:dyDescent="0.2">
      <c r="A109" s="104"/>
      <c r="B109" s="105"/>
      <c r="C109" s="105"/>
      <c r="D109" s="105"/>
      <c r="E109" s="105"/>
      <c r="F109" s="105"/>
      <c r="G109" s="105"/>
      <c r="H109" s="105"/>
      <c r="I109" s="105"/>
      <c r="J109" s="105"/>
      <c r="K109" s="179" t="s">
        <v>429</v>
      </c>
      <c r="L109" s="179"/>
      <c r="M109" s="179"/>
      <c r="N109" s="179"/>
      <c r="O109" s="179"/>
      <c r="P109" s="179"/>
      <c r="Q109" s="179"/>
      <c r="R109" s="179"/>
      <c r="S109" s="179"/>
      <c r="T109" s="179"/>
      <c r="U109" s="180" t="s">
        <v>398</v>
      </c>
      <c r="V109" s="180"/>
      <c r="W109" s="180"/>
      <c r="X109" s="106" t="s">
        <v>421</v>
      </c>
      <c r="Y109" s="106" t="s">
        <v>463</v>
      </c>
      <c r="Z109" s="107" t="s">
        <v>424</v>
      </c>
      <c r="AA109" s="108" t="s">
        <v>455</v>
      </c>
      <c r="AB109" s="181" t="s">
        <v>510</v>
      </c>
      <c r="AC109" s="181"/>
      <c r="AD109" s="181"/>
      <c r="AE109" s="109" t="s">
        <v>511</v>
      </c>
      <c r="AF109" s="106" t="s">
        <v>430</v>
      </c>
      <c r="AG109" s="182">
        <v>146453.67000000001</v>
      </c>
      <c r="AH109" s="182"/>
      <c r="AI109" s="182"/>
      <c r="AJ109" s="182"/>
      <c r="AK109" s="182"/>
      <c r="AL109" s="183">
        <v>146453.67000000001</v>
      </c>
      <c r="AM109" s="183"/>
      <c r="AN109" s="183"/>
      <c r="AO109" s="184">
        <v>146453.67000000001</v>
      </c>
      <c r="AP109" s="184"/>
      <c r="AQ109" s="184"/>
    </row>
    <row r="110" spans="1:43" s="103" customFormat="1" ht="204" customHeight="1" outlineLevel="4" x14ac:dyDescent="0.2">
      <c r="A110" s="97"/>
      <c r="B110" s="98"/>
      <c r="C110" s="98"/>
      <c r="D110" s="98"/>
      <c r="E110" s="98"/>
      <c r="F110" s="98"/>
      <c r="G110" s="98"/>
      <c r="H110" s="185" t="s">
        <v>512</v>
      </c>
      <c r="I110" s="185"/>
      <c r="J110" s="185"/>
      <c r="K110" s="185"/>
      <c r="L110" s="185"/>
      <c r="M110" s="185"/>
      <c r="N110" s="185"/>
      <c r="O110" s="185"/>
      <c r="P110" s="185"/>
      <c r="Q110" s="185"/>
      <c r="R110" s="185"/>
      <c r="S110" s="185"/>
      <c r="T110" s="185"/>
      <c r="U110" s="186" t="s">
        <v>398</v>
      </c>
      <c r="V110" s="186"/>
      <c r="W110" s="186"/>
      <c r="X110" s="99" t="s">
        <v>421</v>
      </c>
      <c r="Y110" s="99" t="s">
        <v>463</v>
      </c>
      <c r="Z110" s="100" t="s">
        <v>424</v>
      </c>
      <c r="AA110" s="101" t="s">
        <v>455</v>
      </c>
      <c r="AB110" s="187" t="s">
        <v>510</v>
      </c>
      <c r="AC110" s="187"/>
      <c r="AD110" s="187"/>
      <c r="AE110" s="102" t="s">
        <v>513</v>
      </c>
      <c r="AF110" s="99"/>
      <c r="AG110" s="188">
        <v>1834124.62</v>
      </c>
      <c r="AH110" s="188"/>
      <c r="AI110" s="188"/>
      <c r="AJ110" s="188"/>
      <c r="AK110" s="188"/>
      <c r="AL110" s="189">
        <v>1861859.66</v>
      </c>
      <c r="AM110" s="189"/>
      <c r="AN110" s="189"/>
      <c r="AO110" s="190">
        <v>1895416.34</v>
      </c>
      <c r="AP110" s="190"/>
      <c r="AQ110" s="190"/>
    </row>
    <row r="111" spans="1:43" s="110" customFormat="1" ht="11.25" customHeight="1" outlineLevel="5" x14ac:dyDescent="0.2">
      <c r="A111" s="104"/>
      <c r="B111" s="105"/>
      <c r="C111" s="105"/>
      <c r="D111" s="105"/>
      <c r="E111" s="105"/>
      <c r="F111" s="105"/>
      <c r="G111" s="105"/>
      <c r="H111" s="105"/>
      <c r="I111" s="105"/>
      <c r="J111" s="105"/>
      <c r="K111" s="179" t="s">
        <v>427</v>
      </c>
      <c r="L111" s="179"/>
      <c r="M111" s="179"/>
      <c r="N111" s="179"/>
      <c r="O111" s="179"/>
      <c r="P111" s="179"/>
      <c r="Q111" s="179"/>
      <c r="R111" s="179"/>
      <c r="S111" s="179"/>
      <c r="T111" s="179"/>
      <c r="U111" s="180" t="s">
        <v>398</v>
      </c>
      <c r="V111" s="180"/>
      <c r="W111" s="180"/>
      <c r="X111" s="106" t="s">
        <v>421</v>
      </c>
      <c r="Y111" s="106" t="s">
        <v>463</v>
      </c>
      <c r="Z111" s="107" t="s">
        <v>424</v>
      </c>
      <c r="AA111" s="108" t="s">
        <v>455</v>
      </c>
      <c r="AB111" s="181" t="s">
        <v>510</v>
      </c>
      <c r="AC111" s="181"/>
      <c r="AD111" s="181"/>
      <c r="AE111" s="109" t="s">
        <v>513</v>
      </c>
      <c r="AF111" s="106" t="s">
        <v>428</v>
      </c>
      <c r="AG111" s="182">
        <v>1408697.86</v>
      </c>
      <c r="AH111" s="182"/>
      <c r="AI111" s="182"/>
      <c r="AJ111" s="182"/>
      <c r="AK111" s="182"/>
      <c r="AL111" s="183">
        <v>1429999.74</v>
      </c>
      <c r="AM111" s="183"/>
      <c r="AN111" s="183"/>
      <c r="AO111" s="184">
        <v>1455772.92</v>
      </c>
      <c r="AP111" s="184"/>
      <c r="AQ111" s="184"/>
    </row>
    <row r="112" spans="1:43" s="110" customFormat="1" ht="45" customHeight="1" outlineLevel="5" x14ac:dyDescent="0.2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  <c r="K112" s="179" t="s">
        <v>429</v>
      </c>
      <c r="L112" s="179"/>
      <c r="M112" s="179"/>
      <c r="N112" s="179"/>
      <c r="O112" s="179"/>
      <c r="P112" s="179"/>
      <c r="Q112" s="179"/>
      <c r="R112" s="179"/>
      <c r="S112" s="179"/>
      <c r="T112" s="179"/>
      <c r="U112" s="180" t="s">
        <v>398</v>
      </c>
      <c r="V112" s="180"/>
      <c r="W112" s="180"/>
      <c r="X112" s="106" t="s">
        <v>421</v>
      </c>
      <c r="Y112" s="106" t="s">
        <v>463</v>
      </c>
      <c r="Z112" s="107" t="s">
        <v>424</v>
      </c>
      <c r="AA112" s="108" t="s">
        <v>455</v>
      </c>
      <c r="AB112" s="181" t="s">
        <v>510</v>
      </c>
      <c r="AC112" s="181"/>
      <c r="AD112" s="181"/>
      <c r="AE112" s="109" t="s">
        <v>513</v>
      </c>
      <c r="AF112" s="106" t="s">
        <v>430</v>
      </c>
      <c r="AG112" s="182">
        <v>425426.76</v>
      </c>
      <c r="AH112" s="182"/>
      <c r="AI112" s="182"/>
      <c r="AJ112" s="182"/>
      <c r="AK112" s="182"/>
      <c r="AL112" s="183">
        <v>431859.92</v>
      </c>
      <c r="AM112" s="183"/>
      <c r="AN112" s="183"/>
      <c r="AO112" s="184">
        <v>439643.42</v>
      </c>
      <c r="AP112" s="184"/>
      <c r="AQ112" s="184"/>
    </row>
    <row r="113" spans="1:43" s="103" customFormat="1" ht="168" customHeight="1" outlineLevel="4" x14ac:dyDescent="0.2">
      <c r="A113" s="97"/>
      <c r="B113" s="98"/>
      <c r="C113" s="98"/>
      <c r="D113" s="98"/>
      <c r="E113" s="98"/>
      <c r="F113" s="98"/>
      <c r="G113" s="98"/>
      <c r="H113" s="185" t="s">
        <v>514</v>
      </c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6" t="s">
        <v>398</v>
      </c>
      <c r="V113" s="186"/>
      <c r="W113" s="186"/>
      <c r="X113" s="99" t="s">
        <v>421</v>
      </c>
      <c r="Y113" s="99" t="s">
        <v>463</v>
      </c>
      <c r="Z113" s="100" t="s">
        <v>424</v>
      </c>
      <c r="AA113" s="101" t="s">
        <v>455</v>
      </c>
      <c r="AB113" s="187" t="s">
        <v>510</v>
      </c>
      <c r="AC113" s="187"/>
      <c r="AD113" s="187"/>
      <c r="AE113" s="102" t="s">
        <v>515</v>
      </c>
      <c r="AF113" s="99"/>
      <c r="AG113" s="188">
        <v>55951723.600000001</v>
      </c>
      <c r="AH113" s="188"/>
      <c r="AI113" s="188"/>
      <c r="AJ113" s="188"/>
      <c r="AK113" s="188"/>
      <c r="AL113" s="189">
        <v>55951723.600000001</v>
      </c>
      <c r="AM113" s="189"/>
      <c r="AN113" s="189"/>
      <c r="AO113" s="190">
        <v>55951723.600000001</v>
      </c>
      <c r="AP113" s="190"/>
      <c r="AQ113" s="190"/>
    </row>
    <row r="114" spans="1:43" s="110" customFormat="1" ht="11.25" customHeight="1" outlineLevel="5" x14ac:dyDescent="0.2">
      <c r="A114" s="104"/>
      <c r="B114" s="105"/>
      <c r="C114" s="105"/>
      <c r="D114" s="105"/>
      <c r="E114" s="105"/>
      <c r="F114" s="105"/>
      <c r="G114" s="105"/>
      <c r="H114" s="105"/>
      <c r="I114" s="105"/>
      <c r="J114" s="105"/>
      <c r="K114" s="179" t="s">
        <v>427</v>
      </c>
      <c r="L114" s="179"/>
      <c r="M114" s="179"/>
      <c r="N114" s="179"/>
      <c r="O114" s="179"/>
      <c r="P114" s="179"/>
      <c r="Q114" s="179"/>
      <c r="R114" s="179"/>
      <c r="S114" s="179"/>
      <c r="T114" s="179"/>
      <c r="U114" s="180" t="s">
        <v>398</v>
      </c>
      <c r="V114" s="180"/>
      <c r="W114" s="180"/>
      <c r="X114" s="106" t="s">
        <v>421</v>
      </c>
      <c r="Y114" s="106" t="s">
        <v>463</v>
      </c>
      <c r="Z114" s="107" t="s">
        <v>424</v>
      </c>
      <c r="AA114" s="108" t="s">
        <v>455</v>
      </c>
      <c r="AB114" s="181" t="s">
        <v>510</v>
      </c>
      <c r="AC114" s="181"/>
      <c r="AD114" s="181"/>
      <c r="AE114" s="109" t="s">
        <v>515</v>
      </c>
      <c r="AF114" s="106" t="s">
        <v>428</v>
      </c>
      <c r="AG114" s="182">
        <v>42973674.039999999</v>
      </c>
      <c r="AH114" s="182"/>
      <c r="AI114" s="182"/>
      <c r="AJ114" s="182"/>
      <c r="AK114" s="182"/>
      <c r="AL114" s="183">
        <v>42973674.039999999</v>
      </c>
      <c r="AM114" s="183"/>
      <c r="AN114" s="183"/>
      <c r="AO114" s="184">
        <v>42973674.039999999</v>
      </c>
      <c r="AP114" s="184"/>
      <c r="AQ114" s="184"/>
    </row>
    <row r="115" spans="1:43" s="110" customFormat="1" ht="45" customHeight="1" outlineLevel="5" x14ac:dyDescent="0.2">
      <c r="A115" s="104"/>
      <c r="B115" s="105"/>
      <c r="C115" s="105"/>
      <c r="D115" s="105"/>
      <c r="E115" s="105"/>
      <c r="F115" s="105"/>
      <c r="G115" s="105"/>
      <c r="H115" s="105"/>
      <c r="I115" s="105"/>
      <c r="J115" s="105"/>
      <c r="K115" s="179" t="s">
        <v>429</v>
      </c>
      <c r="L115" s="179"/>
      <c r="M115" s="179"/>
      <c r="N115" s="179"/>
      <c r="O115" s="179"/>
      <c r="P115" s="179"/>
      <c r="Q115" s="179"/>
      <c r="R115" s="179"/>
      <c r="S115" s="179"/>
      <c r="T115" s="179"/>
      <c r="U115" s="180" t="s">
        <v>398</v>
      </c>
      <c r="V115" s="180"/>
      <c r="W115" s="180"/>
      <c r="X115" s="106" t="s">
        <v>421</v>
      </c>
      <c r="Y115" s="106" t="s">
        <v>463</v>
      </c>
      <c r="Z115" s="107" t="s">
        <v>424</v>
      </c>
      <c r="AA115" s="108" t="s">
        <v>455</v>
      </c>
      <c r="AB115" s="181" t="s">
        <v>510</v>
      </c>
      <c r="AC115" s="181"/>
      <c r="AD115" s="181"/>
      <c r="AE115" s="109" t="s">
        <v>515</v>
      </c>
      <c r="AF115" s="106" t="s">
        <v>430</v>
      </c>
      <c r="AG115" s="182">
        <v>12978049.560000001</v>
      </c>
      <c r="AH115" s="182"/>
      <c r="AI115" s="182"/>
      <c r="AJ115" s="182"/>
      <c r="AK115" s="182"/>
      <c r="AL115" s="183">
        <v>12978049.560000001</v>
      </c>
      <c r="AM115" s="183"/>
      <c r="AN115" s="183"/>
      <c r="AO115" s="184">
        <v>12978049.560000001</v>
      </c>
      <c r="AP115" s="184"/>
      <c r="AQ115" s="184"/>
    </row>
    <row r="116" spans="1:43" s="103" customFormat="1" ht="120" customHeight="1" outlineLevel="4" x14ac:dyDescent="0.2">
      <c r="A116" s="97"/>
      <c r="B116" s="98"/>
      <c r="C116" s="98"/>
      <c r="D116" s="98"/>
      <c r="E116" s="98"/>
      <c r="F116" s="98"/>
      <c r="G116" s="98"/>
      <c r="H116" s="185" t="s">
        <v>462</v>
      </c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6" t="s">
        <v>398</v>
      </c>
      <c r="V116" s="186"/>
      <c r="W116" s="186"/>
      <c r="X116" s="99" t="s">
        <v>421</v>
      </c>
      <c r="Y116" s="99" t="s">
        <v>463</v>
      </c>
      <c r="Z116" s="100" t="s">
        <v>463</v>
      </c>
      <c r="AA116" s="101" t="s">
        <v>411</v>
      </c>
      <c r="AB116" s="187" t="s">
        <v>422</v>
      </c>
      <c r="AC116" s="187"/>
      <c r="AD116" s="187"/>
      <c r="AE116" s="102" t="s">
        <v>464</v>
      </c>
      <c r="AF116" s="99"/>
      <c r="AG116" s="188">
        <v>9816174.6400000006</v>
      </c>
      <c r="AH116" s="188"/>
      <c r="AI116" s="188"/>
      <c r="AJ116" s="188"/>
      <c r="AK116" s="188"/>
      <c r="AL116" s="189">
        <v>8327274.6399999997</v>
      </c>
      <c r="AM116" s="189"/>
      <c r="AN116" s="189"/>
      <c r="AO116" s="190">
        <v>8327274.6399999997</v>
      </c>
      <c r="AP116" s="190"/>
      <c r="AQ116" s="190"/>
    </row>
    <row r="117" spans="1:43" s="110" customFormat="1" ht="11.25" customHeight="1" outlineLevel="5" x14ac:dyDescent="0.2">
      <c r="A117" s="104"/>
      <c r="B117" s="105"/>
      <c r="C117" s="105"/>
      <c r="D117" s="105"/>
      <c r="E117" s="105"/>
      <c r="F117" s="105"/>
      <c r="G117" s="105"/>
      <c r="H117" s="105"/>
      <c r="I117" s="105"/>
      <c r="J117" s="105"/>
      <c r="K117" s="179" t="s">
        <v>431</v>
      </c>
      <c r="L117" s="179"/>
      <c r="M117" s="179"/>
      <c r="N117" s="179"/>
      <c r="O117" s="179"/>
      <c r="P117" s="179"/>
      <c r="Q117" s="179"/>
      <c r="R117" s="179"/>
      <c r="S117" s="179"/>
      <c r="T117" s="179"/>
      <c r="U117" s="180" t="s">
        <v>398</v>
      </c>
      <c r="V117" s="180"/>
      <c r="W117" s="180"/>
      <c r="X117" s="106" t="s">
        <v>421</v>
      </c>
      <c r="Y117" s="106" t="s">
        <v>463</v>
      </c>
      <c r="Z117" s="107" t="s">
        <v>463</v>
      </c>
      <c r="AA117" s="108" t="s">
        <v>411</v>
      </c>
      <c r="AB117" s="181" t="s">
        <v>422</v>
      </c>
      <c r="AC117" s="181"/>
      <c r="AD117" s="181"/>
      <c r="AE117" s="109" t="s">
        <v>464</v>
      </c>
      <c r="AF117" s="106" t="s">
        <v>432</v>
      </c>
      <c r="AG117" s="182">
        <v>9816174.6400000006</v>
      </c>
      <c r="AH117" s="182"/>
      <c r="AI117" s="182"/>
      <c r="AJ117" s="182"/>
      <c r="AK117" s="182"/>
      <c r="AL117" s="183">
        <v>8327274.6399999997</v>
      </c>
      <c r="AM117" s="183"/>
      <c r="AN117" s="183"/>
      <c r="AO117" s="184">
        <v>8327274.6399999997</v>
      </c>
      <c r="AP117" s="184"/>
      <c r="AQ117" s="184"/>
    </row>
    <row r="118" spans="1:43" s="103" customFormat="1" ht="24" customHeight="1" outlineLevel="4" x14ac:dyDescent="0.2">
      <c r="A118" s="97"/>
      <c r="B118" s="98"/>
      <c r="C118" s="98"/>
      <c r="D118" s="98"/>
      <c r="E118" s="98"/>
      <c r="F118" s="98"/>
      <c r="G118" s="98"/>
      <c r="H118" s="185" t="s">
        <v>516</v>
      </c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6" t="s">
        <v>398</v>
      </c>
      <c r="V118" s="186"/>
      <c r="W118" s="186"/>
      <c r="X118" s="99" t="s">
        <v>421</v>
      </c>
      <c r="Y118" s="99" t="s">
        <v>463</v>
      </c>
      <c r="Z118" s="100" t="s">
        <v>517</v>
      </c>
      <c r="AA118" s="101" t="s">
        <v>417</v>
      </c>
      <c r="AB118" s="187" t="s">
        <v>422</v>
      </c>
      <c r="AC118" s="187"/>
      <c r="AD118" s="187"/>
      <c r="AE118" s="102" t="s">
        <v>518</v>
      </c>
      <c r="AF118" s="99"/>
      <c r="AG118" s="188">
        <v>1351250</v>
      </c>
      <c r="AH118" s="188"/>
      <c r="AI118" s="188"/>
      <c r="AJ118" s="188"/>
      <c r="AK118" s="188"/>
      <c r="AL118" s="203">
        <v>0</v>
      </c>
      <c r="AM118" s="203"/>
      <c r="AN118" s="203"/>
      <c r="AO118" s="204">
        <v>0</v>
      </c>
      <c r="AP118" s="204"/>
      <c r="AQ118" s="204"/>
    </row>
    <row r="119" spans="1:43" s="110" customFormat="1" ht="11.25" customHeight="1" outlineLevel="5" x14ac:dyDescent="0.2">
      <c r="A119" s="104"/>
      <c r="B119" s="105"/>
      <c r="C119" s="105"/>
      <c r="D119" s="105"/>
      <c r="E119" s="105"/>
      <c r="F119" s="105"/>
      <c r="G119" s="105"/>
      <c r="H119" s="105"/>
      <c r="I119" s="105"/>
      <c r="J119" s="105"/>
      <c r="K119" s="179" t="s">
        <v>431</v>
      </c>
      <c r="L119" s="179"/>
      <c r="M119" s="179"/>
      <c r="N119" s="179"/>
      <c r="O119" s="179"/>
      <c r="P119" s="179"/>
      <c r="Q119" s="179"/>
      <c r="R119" s="179"/>
      <c r="S119" s="179"/>
      <c r="T119" s="179"/>
      <c r="U119" s="180" t="s">
        <v>398</v>
      </c>
      <c r="V119" s="180"/>
      <c r="W119" s="180"/>
      <c r="X119" s="106" t="s">
        <v>421</v>
      </c>
      <c r="Y119" s="106" t="s">
        <v>463</v>
      </c>
      <c r="Z119" s="107" t="s">
        <v>517</v>
      </c>
      <c r="AA119" s="108" t="s">
        <v>417</v>
      </c>
      <c r="AB119" s="181" t="s">
        <v>422</v>
      </c>
      <c r="AC119" s="181"/>
      <c r="AD119" s="181"/>
      <c r="AE119" s="109" t="s">
        <v>518</v>
      </c>
      <c r="AF119" s="106" t="s">
        <v>432</v>
      </c>
      <c r="AG119" s="182">
        <v>1351250</v>
      </c>
      <c r="AH119" s="182"/>
      <c r="AI119" s="182"/>
      <c r="AJ119" s="182"/>
      <c r="AK119" s="182"/>
      <c r="AL119" s="201">
        <v>0</v>
      </c>
      <c r="AM119" s="201"/>
      <c r="AN119" s="201"/>
      <c r="AO119" s="202">
        <v>0</v>
      </c>
      <c r="AP119" s="202"/>
      <c r="AQ119" s="202"/>
    </row>
    <row r="120" spans="1:43" s="96" customFormat="1" ht="15" customHeight="1" outlineLevel="3" x14ac:dyDescent="0.2">
      <c r="A120" s="86"/>
      <c r="B120" s="87"/>
      <c r="C120" s="87"/>
      <c r="D120" s="88"/>
      <c r="E120" s="196" t="s">
        <v>519</v>
      </c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7" t="s">
        <v>398</v>
      </c>
      <c r="V120" s="197"/>
      <c r="W120" s="197"/>
      <c r="X120" s="89" t="s">
        <v>421</v>
      </c>
      <c r="Y120" s="89" t="s">
        <v>520</v>
      </c>
      <c r="Z120" s="90"/>
      <c r="AA120" s="91"/>
      <c r="AB120" s="92"/>
      <c r="AC120" s="93"/>
      <c r="AD120" s="94"/>
      <c r="AE120" s="95"/>
      <c r="AF120" s="89"/>
      <c r="AG120" s="198">
        <v>67837753</v>
      </c>
      <c r="AH120" s="198"/>
      <c r="AI120" s="198"/>
      <c r="AJ120" s="198"/>
      <c r="AK120" s="198"/>
      <c r="AL120" s="199">
        <v>77305253</v>
      </c>
      <c r="AM120" s="199"/>
      <c r="AN120" s="199"/>
      <c r="AO120" s="200">
        <v>77358453</v>
      </c>
      <c r="AP120" s="200"/>
      <c r="AQ120" s="200"/>
    </row>
    <row r="121" spans="1:43" s="103" customFormat="1" ht="72" customHeight="1" outlineLevel="4" x14ac:dyDescent="0.2">
      <c r="A121" s="97"/>
      <c r="B121" s="98"/>
      <c r="C121" s="98"/>
      <c r="D121" s="98"/>
      <c r="E121" s="98"/>
      <c r="F121" s="98"/>
      <c r="G121" s="98"/>
      <c r="H121" s="185" t="s">
        <v>451</v>
      </c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6" t="s">
        <v>398</v>
      </c>
      <c r="V121" s="186"/>
      <c r="W121" s="186"/>
      <c r="X121" s="99" t="s">
        <v>421</v>
      </c>
      <c r="Y121" s="99" t="s">
        <v>520</v>
      </c>
      <c r="Z121" s="100" t="s">
        <v>424</v>
      </c>
      <c r="AA121" s="101" t="s">
        <v>411</v>
      </c>
      <c r="AB121" s="187" t="s">
        <v>422</v>
      </c>
      <c r="AC121" s="187"/>
      <c r="AD121" s="187"/>
      <c r="AE121" s="102" t="s">
        <v>426</v>
      </c>
      <c r="AF121" s="99"/>
      <c r="AG121" s="188">
        <v>3796015.11</v>
      </c>
      <c r="AH121" s="188"/>
      <c r="AI121" s="188"/>
      <c r="AJ121" s="188"/>
      <c r="AK121" s="188"/>
      <c r="AL121" s="189">
        <v>3796015.11</v>
      </c>
      <c r="AM121" s="189"/>
      <c r="AN121" s="189"/>
      <c r="AO121" s="190">
        <v>3796015.11</v>
      </c>
      <c r="AP121" s="190"/>
      <c r="AQ121" s="190"/>
    </row>
    <row r="122" spans="1:43" s="110" customFormat="1" ht="11.25" customHeight="1" outlineLevel="5" x14ac:dyDescent="0.2">
      <c r="A122" s="104"/>
      <c r="B122" s="105"/>
      <c r="C122" s="105"/>
      <c r="D122" s="105"/>
      <c r="E122" s="105"/>
      <c r="F122" s="105"/>
      <c r="G122" s="105"/>
      <c r="H122" s="105"/>
      <c r="I122" s="105"/>
      <c r="J122" s="105"/>
      <c r="K122" s="179" t="s">
        <v>427</v>
      </c>
      <c r="L122" s="179"/>
      <c r="M122" s="179"/>
      <c r="N122" s="179"/>
      <c r="O122" s="179"/>
      <c r="P122" s="179"/>
      <c r="Q122" s="179"/>
      <c r="R122" s="179"/>
      <c r="S122" s="179"/>
      <c r="T122" s="179"/>
      <c r="U122" s="180" t="s">
        <v>398</v>
      </c>
      <c r="V122" s="180"/>
      <c r="W122" s="180"/>
      <c r="X122" s="106" t="s">
        <v>421</v>
      </c>
      <c r="Y122" s="106" t="s">
        <v>520</v>
      </c>
      <c r="Z122" s="107" t="s">
        <v>424</v>
      </c>
      <c r="AA122" s="108" t="s">
        <v>411</v>
      </c>
      <c r="AB122" s="181" t="s">
        <v>422</v>
      </c>
      <c r="AC122" s="181"/>
      <c r="AD122" s="181"/>
      <c r="AE122" s="109" t="s">
        <v>426</v>
      </c>
      <c r="AF122" s="106" t="s">
        <v>428</v>
      </c>
      <c r="AG122" s="182">
        <v>2915526.2</v>
      </c>
      <c r="AH122" s="182"/>
      <c r="AI122" s="182"/>
      <c r="AJ122" s="182"/>
      <c r="AK122" s="182"/>
      <c r="AL122" s="183">
        <v>2915526.2</v>
      </c>
      <c r="AM122" s="183"/>
      <c r="AN122" s="183"/>
      <c r="AO122" s="184">
        <v>2915526.2</v>
      </c>
      <c r="AP122" s="184"/>
      <c r="AQ122" s="184"/>
    </row>
    <row r="123" spans="1:43" s="110" customFormat="1" ht="45" customHeight="1" outlineLevel="5" x14ac:dyDescent="0.2">
      <c r="A123" s="104"/>
      <c r="B123" s="105"/>
      <c r="C123" s="105"/>
      <c r="D123" s="105"/>
      <c r="E123" s="105"/>
      <c r="F123" s="105"/>
      <c r="G123" s="105"/>
      <c r="H123" s="105"/>
      <c r="I123" s="105"/>
      <c r="J123" s="105"/>
      <c r="K123" s="179" t="s">
        <v>429</v>
      </c>
      <c r="L123" s="179"/>
      <c r="M123" s="179"/>
      <c r="N123" s="179"/>
      <c r="O123" s="179"/>
      <c r="P123" s="179"/>
      <c r="Q123" s="179"/>
      <c r="R123" s="179"/>
      <c r="S123" s="179"/>
      <c r="T123" s="179"/>
      <c r="U123" s="180" t="s">
        <v>398</v>
      </c>
      <c r="V123" s="180"/>
      <c r="W123" s="180"/>
      <c r="X123" s="106" t="s">
        <v>421</v>
      </c>
      <c r="Y123" s="106" t="s">
        <v>520</v>
      </c>
      <c r="Z123" s="107" t="s">
        <v>424</v>
      </c>
      <c r="AA123" s="108" t="s">
        <v>411</v>
      </c>
      <c r="AB123" s="181" t="s">
        <v>422</v>
      </c>
      <c r="AC123" s="181"/>
      <c r="AD123" s="181"/>
      <c r="AE123" s="109" t="s">
        <v>426</v>
      </c>
      <c r="AF123" s="106" t="s">
        <v>430</v>
      </c>
      <c r="AG123" s="182">
        <v>880488.91</v>
      </c>
      <c r="AH123" s="182"/>
      <c r="AI123" s="182"/>
      <c r="AJ123" s="182"/>
      <c r="AK123" s="182"/>
      <c r="AL123" s="183">
        <v>880488.91</v>
      </c>
      <c r="AM123" s="183"/>
      <c r="AN123" s="183"/>
      <c r="AO123" s="184">
        <v>880488.91</v>
      </c>
      <c r="AP123" s="184"/>
      <c r="AQ123" s="184"/>
    </row>
    <row r="124" spans="1:43" s="103" customFormat="1" ht="72" customHeight="1" outlineLevel="4" x14ac:dyDescent="0.2">
      <c r="A124" s="97"/>
      <c r="B124" s="98"/>
      <c r="C124" s="98"/>
      <c r="D124" s="98"/>
      <c r="E124" s="98"/>
      <c r="F124" s="98"/>
      <c r="G124" s="98"/>
      <c r="H124" s="185" t="s">
        <v>521</v>
      </c>
      <c r="I124" s="185"/>
      <c r="J124" s="185"/>
      <c r="K124" s="185"/>
      <c r="L124" s="185"/>
      <c r="M124" s="185"/>
      <c r="N124" s="185"/>
      <c r="O124" s="185"/>
      <c r="P124" s="185"/>
      <c r="Q124" s="185"/>
      <c r="R124" s="185"/>
      <c r="S124" s="185"/>
      <c r="T124" s="185"/>
      <c r="U124" s="186" t="s">
        <v>398</v>
      </c>
      <c r="V124" s="186"/>
      <c r="W124" s="186"/>
      <c r="X124" s="99" t="s">
        <v>421</v>
      </c>
      <c r="Y124" s="99" t="s">
        <v>520</v>
      </c>
      <c r="Z124" s="100" t="s">
        <v>424</v>
      </c>
      <c r="AA124" s="101" t="s">
        <v>411</v>
      </c>
      <c r="AB124" s="187" t="s">
        <v>422</v>
      </c>
      <c r="AC124" s="187"/>
      <c r="AD124" s="187"/>
      <c r="AE124" s="102" t="s">
        <v>522</v>
      </c>
      <c r="AF124" s="99"/>
      <c r="AG124" s="188">
        <v>43747203.600000001</v>
      </c>
      <c r="AH124" s="188"/>
      <c r="AI124" s="188"/>
      <c r="AJ124" s="188"/>
      <c r="AK124" s="188"/>
      <c r="AL124" s="189">
        <v>53214703.600000001</v>
      </c>
      <c r="AM124" s="189"/>
      <c r="AN124" s="189"/>
      <c r="AO124" s="190">
        <v>53267903.600000001</v>
      </c>
      <c r="AP124" s="190"/>
      <c r="AQ124" s="190"/>
    </row>
    <row r="125" spans="1:43" s="110" customFormat="1" ht="11.25" customHeight="1" outlineLevel="5" x14ac:dyDescent="0.2">
      <c r="A125" s="104"/>
      <c r="B125" s="105"/>
      <c r="C125" s="105"/>
      <c r="D125" s="105"/>
      <c r="E125" s="105"/>
      <c r="F125" s="105"/>
      <c r="G125" s="105"/>
      <c r="H125" s="105"/>
      <c r="I125" s="105"/>
      <c r="J125" s="105"/>
      <c r="K125" s="179" t="s">
        <v>427</v>
      </c>
      <c r="L125" s="179"/>
      <c r="M125" s="179"/>
      <c r="N125" s="179"/>
      <c r="O125" s="179"/>
      <c r="P125" s="179"/>
      <c r="Q125" s="179"/>
      <c r="R125" s="179"/>
      <c r="S125" s="179"/>
      <c r="T125" s="179"/>
      <c r="U125" s="180" t="s">
        <v>398</v>
      </c>
      <c r="V125" s="180"/>
      <c r="W125" s="180"/>
      <c r="X125" s="106" t="s">
        <v>421</v>
      </c>
      <c r="Y125" s="106" t="s">
        <v>520</v>
      </c>
      <c r="Z125" s="107" t="s">
        <v>424</v>
      </c>
      <c r="AA125" s="108" t="s">
        <v>411</v>
      </c>
      <c r="AB125" s="181" t="s">
        <v>422</v>
      </c>
      <c r="AC125" s="181"/>
      <c r="AD125" s="181"/>
      <c r="AE125" s="109" t="s">
        <v>522</v>
      </c>
      <c r="AF125" s="106" t="s">
        <v>428</v>
      </c>
      <c r="AG125" s="182">
        <v>32352109.91</v>
      </c>
      <c r="AH125" s="182"/>
      <c r="AI125" s="182"/>
      <c r="AJ125" s="182"/>
      <c r="AK125" s="182"/>
      <c r="AL125" s="183">
        <v>40871508.140000001</v>
      </c>
      <c r="AM125" s="183"/>
      <c r="AN125" s="183"/>
      <c r="AO125" s="184">
        <v>40912370.659999996</v>
      </c>
      <c r="AP125" s="184"/>
      <c r="AQ125" s="184"/>
    </row>
    <row r="126" spans="1:43" s="110" customFormat="1" ht="45" customHeight="1" outlineLevel="5" x14ac:dyDescent="0.2">
      <c r="A126" s="104"/>
      <c r="B126" s="105"/>
      <c r="C126" s="105"/>
      <c r="D126" s="105"/>
      <c r="E126" s="105"/>
      <c r="F126" s="105"/>
      <c r="G126" s="105"/>
      <c r="H126" s="105"/>
      <c r="I126" s="105"/>
      <c r="J126" s="105"/>
      <c r="K126" s="179" t="s">
        <v>429</v>
      </c>
      <c r="L126" s="179"/>
      <c r="M126" s="179"/>
      <c r="N126" s="179"/>
      <c r="O126" s="179"/>
      <c r="P126" s="179"/>
      <c r="Q126" s="179"/>
      <c r="R126" s="179"/>
      <c r="S126" s="179"/>
      <c r="T126" s="179"/>
      <c r="U126" s="180" t="s">
        <v>398</v>
      </c>
      <c r="V126" s="180"/>
      <c r="W126" s="180"/>
      <c r="X126" s="106" t="s">
        <v>421</v>
      </c>
      <c r="Y126" s="106" t="s">
        <v>520</v>
      </c>
      <c r="Z126" s="107" t="s">
        <v>424</v>
      </c>
      <c r="AA126" s="108" t="s">
        <v>411</v>
      </c>
      <c r="AB126" s="181" t="s">
        <v>422</v>
      </c>
      <c r="AC126" s="181"/>
      <c r="AD126" s="181"/>
      <c r="AE126" s="109" t="s">
        <v>522</v>
      </c>
      <c r="AF126" s="106" t="s">
        <v>430</v>
      </c>
      <c r="AG126" s="182">
        <v>9770337.1899999995</v>
      </c>
      <c r="AH126" s="182"/>
      <c r="AI126" s="182"/>
      <c r="AJ126" s="182"/>
      <c r="AK126" s="182"/>
      <c r="AL126" s="183">
        <v>12343195.460000001</v>
      </c>
      <c r="AM126" s="183"/>
      <c r="AN126" s="183"/>
      <c r="AO126" s="184">
        <v>12355532.939999999</v>
      </c>
      <c r="AP126" s="184"/>
      <c r="AQ126" s="184"/>
    </row>
    <row r="127" spans="1:43" s="110" customFormat="1" ht="11.25" customHeight="1" outlineLevel="5" x14ac:dyDescent="0.2">
      <c r="A127" s="104"/>
      <c r="B127" s="105"/>
      <c r="C127" s="105"/>
      <c r="D127" s="105"/>
      <c r="E127" s="105"/>
      <c r="F127" s="105"/>
      <c r="G127" s="105"/>
      <c r="H127" s="105"/>
      <c r="I127" s="105"/>
      <c r="J127" s="105"/>
      <c r="K127" s="179" t="s">
        <v>431</v>
      </c>
      <c r="L127" s="179"/>
      <c r="M127" s="179"/>
      <c r="N127" s="179"/>
      <c r="O127" s="179"/>
      <c r="P127" s="179"/>
      <c r="Q127" s="179"/>
      <c r="R127" s="179"/>
      <c r="S127" s="179"/>
      <c r="T127" s="179"/>
      <c r="U127" s="180" t="s">
        <v>398</v>
      </c>
      <c r="V127" s="180"/>
      <c r="W127" s="180"/>
      <c r="X127" s="106" t="s">
        <v>421</v>
      </c>
      <c r="Y127" s="106" t="s">
        <v>520</v>
      </c>
      <c r="Z127" s="107" t="s">
        <v>424</v>
      </c>
      <c r="AA127" s="108" t="s">
        <v>411</v>
      </c>
      <c r="AB127" s="181" t="s">
        <v>422</v>
      </c>
      <c r="AC127" s="181"/>
      <c r="AD127" s="181"/>
      <c r="AE127" s="109" t="s">
        <v>522</v>
      </c>
      <c r="AF127" s="106" t="s">
        <v>432</v>
      </c>
      <c r="AG127" s="182">
        <v>1624756.5</v>
      </c>
      <c r="AH127" s="182"/>
      <c r="AI127" s="182"/>
      <c r="AJ127" s="182"/>
      <c r="AK127" s="182"/>
      <c r="AL127" s="201">
        <v>0</v>
      </c>
      <c r="AM127" s="201"/>
      <c r="AN127" s="201"/>
      <c r="AO127" s="202">
        <v>0</v>
      </c>
      <c r="AP127" s="202"/>
      <c r="AQ127" s="202"/>
    </row>
    <row r="128" spans="1:43" s="103" customFormat="1" ht="84" customHeight="1" outlineLevel="4" x14ac:dyDescent="0.2">
      <c r="A128" s="97"/>
      <c r="B128" s="98"/>
      <c r="C128" s="98"/>
      <c r="D128" s="98"/>
      <c r="E128" s="98"/>
      <c r="F128" s="98"/>
      <c r="G128" s="98"/>
      <c r="H128" s="185" t="s">
        <v>523</v>
      </c>
      <c r="I128" s="185"/>
      <c r="J128" s="185"/>
      <c r="K128" s="185"/>
      <c r="L128" s="185"/>
      <c r="M128" s="185"/>
      <c r="N128" s="185"/>
      <c r="O128" s="185"/>
      <c r="P128" s="185"/>
      <c r="Q128" s="185"/>
      <c r="R128" s="185"/>
      <c r="S128" s="185"/>
      <c r="T128" s="185"/>
      <c r="U128" s="186" t="s">
        <v>398</v>
      </c>
      <c r="V128" s="186"/>
      <c r="W128" s="186"/>
      <c r="X128" s="99" t="s">
        <v>421</v>
      </c>
      <c r="Y128" s="99" t="s">
        <v>520</v>
      </c>
      <c r="Z128" s="100" t="s">
        <v>424</v>
      </c>
      <c r="AA128" s="101" t="s">
        <v>412</v>
      </c>
      <c r="AB128" s="187" t="s">
        <v>422</v>
      </c>
      <c r="AC128" s="187"/>
      <c r="AD128" s="187"/>
      <c r="AE128" s="102" t="s">
        <v>426</v>
      </c>
      <c r="AF128" s="99"/>
      <c r="AG128" s="188">
        <v>6309531.7400000002</v>
      </c>
      <c r="AH128" s="188"/>
      <c r="AI128" s="188"/>
      <c r="AJ128" s="188"/>
      <c r="AK128" s="188"/>
      <c r="AL128" s="189">
        <v>6309531.7400000002</v>
      </c>
      <c r="AM128" s="189"/>
      <c r="AN128" s="189"/>
      <c r="AO128" s="190">
        <v>6309531.7400000002</v>
      </c>
      <c r="AP128" s="190"/>
      <c r="AQ128" s="190"/>
    </row>
    <row r="129" spans="1:43" s="110" customFormat="1" ht="11.25" customHeight="1" outlineLevel="5" x14ac:dyDescent="0.2">
      <c r="A129" s="104"/>
      <c r="B129" s="105"/>
      <c r="C129" s="105"/>
      <c r="D129" s="105"/>
      <c r="E129" s="105"/>
      <c r="F129" s="105"/>
      <c r="G129" s="105"/>
      <c r="H129" s="105"/>
      <c r="I129" s="105"/>
      <c r="J129" s="105"/>
      <c r="K129" s="179" t="s">
        <v>427</v>
      </c>
      <c r="L129" s="179"/>
      <c r="M129" s="179"/>
      <c r="N129" s="179"/>
      <c r="O129" s="179"/>
      <c r="P129" s="179"/>
      <c r="Q129" s="179"/>
      <c r="R129" s="179"/>
      <c r="S129" s="179"/>
      <c r="T129" s="179"/>
      <c r="U129" s="180" t="s">
        <v>398</v>
      </c>
      <c r="V129" s="180"/>
      <c r="W129" s="180"/>
      <c r="X129" s="106" t="s">
        <v>421</v>
      </c>
      <c r="Y129" s="106" t="s">
        <v>520</v>
      </c>
      <c r="Z129" s="107" t="s">
        <v>424</v>
      </c>
      <c r="AA129" s="108" t="s">
        <v>412</v>
      </c>
      <c r="AB129" s="181" t="s">
        <v>422</v>
      </c>
      <c r="AC129" s="181"/>
      <c r="AD129" s="181"/>
      <c r="AE129" s="109" t="s">
        <v>426</v>
      </c>
      <c r="AF129" s="106" t="s">
        <v>428</v>
      </c>
      <c r="AG129" s="182">
        <v>4701267.8499999996</v>
      </c>
      <c r="AH129" s="182"/>
      <c r="AI129" s="182"/>
      <c r="AJ129" s="182"/>
      <c r="AK129" s="182"/>
      <c r="AL129" s="183">
        <v>4701267.8499999996</v>
      </c>
      <c r="AM129" s="183"/>
      <c r="AN129" s="183"/>
      <c r="AO129" s="184">
        <v>4701267.8499999996</v>
      </c>
      <c r="AP129" s="184"/>
      <c r="AQ129" s="184"/>
    </row>
    <row r="130" spans="1:43" s="110" customFormat="1" ht="45" customHeight="1" outlineLevel="5" x14ac:dyDescent="0.2">
      <c r="A130" s="104"/>
      <c r="B130" s="105"/>
      <c r="C130" s="105"/>
      <c r="D130" s="105"/>
      <c r="E130" s="105"/>
      <c r="F130" s="105"/>
      <c r="G130" s="105"/>
      <c r="H130" s="105"/>
      <c r="I130" s="105"/>
      <c r="J130" s="105"/>
      <c r="K130" s="179" t="s">
        <v>429</v>
      </c>
      <c r="L130" s="179"/>
      <c r="M130" s="179"/>
      <c r="N130" s="179"/>
      <c r="O130" s="179"/>
      <c r="P130" s="179"/>
      <c r="Q130" s="179"/>
      <c r="R130" s="179"/>
      <c r="S130" s="179"/>
      <c r="T130" s="179"/>
      <c r="U130" s="180" t="s">
        <v>398</v>
      </c>
      <c r="V130" s="180"/>
      <c r="W130" s="180"/>
      <c r="X130" s="106" t="s">
        <v>421</v>
      </c>
      <c r="Y130" s="106" t="s">
        <v>520</v>
      </c>
      <c r="Z130" s="107" t="s">
        <v>424</v>
      </c>
      <c r="AA130" s="108" t="s">
        <v>412</v>
      </c>
      <c r="AB130" s="181" t="s">
        <v>422</v>
      </c>
      <c r="AC130" s="181"/>
      <c r="AD130" s="181"/>
      <c r="AE130" s="109" t="s">
        <v>426</v>
      </c>
      <c r="AF130" s="106" t="s">
        <v>430</v>
      </c>
      <c r="AG130" s="182">
        <v>1419782.89</v>
      </c>
      <c r="AH130" s="182"/>
      <c r="AI130" s="182"/>
      <c r="AJ130" s="182"/>
      <c r="AK130" s="182"/>
      <c r="AL130" s="183">
        <v>1419782.89</v>
      </c>
      <c r="AM130" s="183"/>
      <c r="AN130" s="183"/>
      <c r="AO130" s="184">
        <v>1419782.89</v>
      </c>
      <c r="AP130" s="184"/>
      <c r="AQ130" s="184"/>
    </row>
    <row r="131" spans="1:43" s="110" customFormat="1" ht="11.25" customHeight="1" outlineLevel="5" x14ac:dyDescent="0.2">
      <c r="A131" s="104"/>
      <c r="B131" s="105"/>
      <c r="C131" s="105"/>
      <c r="D131" s="105"/>
      <c r="E131" s="105"/>
      <c r="F131" s="105"/>
      <c r="G131" s="105"/>
      <c r="H131" s="105"/>
      <c r="I131" s="105"/>
      <c r="J131" s="105"/>
      <c r="K131" s="179" t="s">
        <v>431</v>
      </c>
      <c r="L131" s="179"/>
      <c r="M131" s="179"/>
      <c r="N131" s="179"/>
      <c r="O131" s="179"/>
      <c r="P131" s="179"/>
      <c r="Q131" s="179"/>
      <c r="R131" s="179"/>
      <c r="S131" s="179"/>
      <c r="T131" s="179"/>
      <c r="U131" s="180" t="s">
        <v>398</v>
      </c>
      <c r="V131" s="180"/>
      <c r="W131" s="180"/>
      <c r="X131" s="106" t="s">
        <v>421</v>
      </c>
      <c r="Y131" s="106" t="s">
        <v>520</v>
      </c>
      <c r="Z131" s="107" t="s">
        <v>424</v>
      </c>
      <c r="AA131" s="108" t="s">
        <v>412</v>
      </c>
      <c r="AB131" s="181" t="s">
        <v>422</v>
      </c>
      <c r="AC131" s="181"/>
      <c r="AD131" s="181"/>
      <c r="AE131" s="109" t="s">
        <v>426</v>
      </c>
      <c r="AF131" s="106" t="s">
        <v>432</v>
      </c>
      <c r="AG131" s="182">
        <v>188481</v>
      </c>
      <c r="AH131" s="182"/>
      <c r="AI131" s="182"/>
      <c r="AJ131" s="182"/>
      <c r="AK131" s="182"/>
      <c r="AL131" s="183">
        <v>188481</v>
      </c>
      <c r="AM131" s="183"/>
      <c r="AN131" s="183"/>
      <c r="AO131" s="184">
        <v>188481</v>
      </c>
      <c r="AP131" s="184"/>
      <c r="AQ131" s="184"/>
    </row>
    <row r="132" spans="1:43" s="103" customFormat="1" ht="96" customHeight="1" outlineLevel="4" x14ac:dyDescent="0.2">
      <c r="A132" s="97"/>
      <c r="B132" s="98"/>
      <c r="C132" s="98"/>
      <c r="D132" s="98"/>
      <c r="E132" s="98"/>
      <c r="F132" s="98"/>
      <c r="G132" s="98"/>
      <c r="H132" s="185" t="s">
        <v>524</v>
      </c>
      <c r="I132" s="185"/>
      <c r="J132" s="185"/>
      <c r="K132" s="185"/>
      <c r="L132" s="185"/>
      <c r="M132" s="185"/>
      <c r="N132" s="185"/>
      <c r="O132" s="185"/>
      <c r="P132" s="185"/>
      <c r="Q132" s="185"/>
      <c r="R132" s="185"/>
      <c r="S132" s="185"/>
      <c r="T132" s="185"/>
      <c r="U132" s="186" t="s">
        <v>398</v>
      </c>
      <c r="V132" s="186"/>
      <c r="W132" s="186"/>
      <c r="X132" s="99" t="s">
        <v>421</v>
      </c>
      <c r="Y132" s="99" t="s">
        <v>520</v>
      </c>
      <c r="Z132" s="100" t="s">
        <v>424</v>
      </c>
      <c r="AA132" s="101" t="s">
        <v>412</v>
      </c>
      <c r="AB132" s="187" t="s">
        <v>422</v>
      </c>
      <c r="AC132" s="187"/>
      <c r="AD132" s="187"/>
      <c r="AE132" s="102" t="s">
        <v>440</v>
      </c>
      <c r="AF132" s="99"/>
      <c r="AG132" s="188">
        <v>100000</v>
      </c>
      <c r="AH132" s="188"/>
      <c r="AI132" s="188"/>
      <c r="AJ132" s="188"/>
      <c r="AK132" s="188"/>
      <c r="AL132" s="189">
        <v>100000</v>
      </c>
      <c r="AM132" s="189"/>
      <c r="AN132" s="189"/>
      <c r="AO132" s="190">
        <v>100000</v>
      </c>
      <c r="AP132" s="190"/>
      <c r="AQ132" s="190"/>
    </row>
    <row r="133" spans="1:43" s="110" customFormat="1" ht="11.25" customHeight="1" outlineLevel="5" x14ac:dyDescent="0.2">
      <c r="A133" s="104"/>
      <c r="B133" s="105"/>
      <c r="C133" s="105"/>
      <c r="D133" s="105"/>
      <c r="E133" s="105"/>
      <c r="F133" s="105"/>
      <c r="G133" s="105"/>
      <c r="H133" s="105"/>
      <c r="I133" s="105"/>
      <c r="J133" s="105"/>
      <c r="K133" s="179" t="s">
        <v>431</v>
      </c>
      <c r="L133" s="179"/>
      <c r="M133" s="179"/>
      <c r="N133" s="179"/>
      <c r="O133" s="179"/>
      <c r="P133" s="179"/>
      <c r="Q133" s="179"/>
      <c r="R133" s="179"/>
      <c r="S133" s="179"/>
      <c r="T133" s="179"/>
      <c r="U133" s="180" t="s">
        <v>398</v>
      </c>
      <c r="V133" s="180"/>
      <c r="W133" s="180"/>
      <c r="X133" s="106" t="s">
        <v>421</v>
      </c>
      <c r="Y133" s="106" t="s">
        <v>520</v>
      </c>
      <c r="Z133" s="107" t="s">
        <v>424</v>
      </c>
      <c r="AA133" s="108" t="s">
        <v>412</v>
      </c>
      <c r="AB133" s="181" t="s">
        <v>422</v>
      </c>
      <c r="AC133" s="181"/>
      <c r="AD133" s="181"/>
      <c r="AE133" s="109" t="s">
        <v>440</v>
      </c>
      <c r="AF133" s="106" t="s">
        <v>432</v>
      </c>
      <c r="AG133" s="182">
        <v>100000</v>
      </c>
      <c r="AH133" s="182"/>
      <c r="AI133" s="182"/>
      <c r="AJ133" s="182"/>
      <c r="AK133" s="182"/>
      <c r="AL133" s="183">
        <v>100000</v>
      </c>
      <c r="AM133" s="183"/>
      <c r="AN133" s="183"/>
      <c r="AO133" s="184">
        <v>100000</v>
      </c>
      <c r="AP133" s="184"/>
      <c r="AQ133" s="184"/>
    </row>
    <row r="134" spans="1:43" s="103" customFormat="1" ht="72" customHeight="1" outlineLevel="4" x14ac:dyDescent="0.2">
      <c r="A134" s="97"/>
      <c r="B134" s="98"/>
      <c r="C134" s="98"/>
      <c r="D134" s="98"/>
      <c r="E134" s="98"/>
      <c r="F134" s="98"/>
      <c r="G134" s="98"/>
      <c r="H134" s="185" t="s">
        <v>525</v>
      </c>
      <c r="I134" s="185"/>
      <c r="J134" s="185"/>
      <c r="K134" s="185"/>
      <c r="L134" s="185"/>
      <c r="M134" s="185"/>
      <c r="N134" s="185"/>
      <c r="O134" s="185"/>
      <c r="P134" s="185"/>
      <c r="Q134" s="185"/>
      <c r="R134" s="185"/>
      <c r="S134" s="185"/>
      <c r="T134" s="185"/>
      <c r="U134" s="186" t="s">
        <v>398</v>
      </c>
      <c r="V134" s="186"/>
      <c r="W134" s="186"/>
      <c r="X134" s="99" t="s">
        <v>421</v>
      </c>
      <c r="Y134" s="99" t="s">
        <v>520</v>
      </c>
      <c r="Z134" s="100" t="s">
        <v>424</v>
      </c>
      <c r="AA134" s="101" t="s">
        <v>412</v>
      </c>
      <c r="AB134" s="187" t="s">
        <v>422</v>
      </c>
      <c r="AC134" s="187"/>
      <c r="AD134" s="187"/>
      <c r="AE134" s="102" t="s">
        <v>526</v>
      </c>
      <c r="AF134" s="99"/>
      <c r="AG134" s="188">
        <v>13885002.550000001</v>
      </c>
      <c r="AH134" s="188"/>
      <c r="AI134" s="188"/>
      <c r="AJ134" s="188"/>
      <c r="AK134" s="188"/>
      <c r="AL134" s="189">
        <v>13885002.550000001</v>
      </c>
      <c r="AM134" s="189"/>
      <c r="AN134" s="189"/>
      <c r="AO134" s="190">
        <v>13885002.550000001</v>
      </c>
      <c r="AP134" s="190"/>
      <c r="AQ134" s="190"/>
    </row>
    <row r="135" spans="1:43" s="110" customFormat="1" ht="11.25" customHeight="1" outlineLevel="5" x14ac:dyDescent="0.2">
      <c r="A135" s="104"/>
      <c r="B135" s="105"/>
      <c r="C135" s="105"/>
      <c r="D135" s="105"/>
      <c r="E135" s="105"/>
      <c r="F135" s="105"/>
      <c r="G135" s="105"/>
      <c r="H135" s="105"/>
      <c r="I135" s="105"/>
      <c r="J135" s="105"/>
      <c r="K135" s="179" t="s">
        <v>427</v>
      </c>
      <c r="L135" s="179"/>
      <c r="M135" s="179"/>
      <c r="N135" s="179"/>
      <c r="O135" s="179"/>
      <c r="P135" s="179"/>
      <c r="Q135" s="179"/>
      <c r="R135" s="179"/>
      <c r="S135" s="179"/>
      <c r="T135" s="179"/>
      <c r="U135" s="180" t="s">
        <v>398</v>
      </c>
      <c r="V135" s="180"/>
      <c r="W135" s="180"/>
      <c r="X135" s="106" t="s">
        <v>421</v>
      </c>
      <c r="Y135" s="106" t="s">
        <v>520</v>
      </c>
      <c r="Z135" s="107" t="s">
        <v>424</v>
      </c>
      <c r="AA135" s="108" t="s">
        <v>412</v>
      </c>
      <c r="AB135" s="181" t="s">
        <v>422</v>
      </c>
      <c r="AC135" s="181"/>
      <c r="AD135" s="181"/>
      <c r="AE135" s="109" t="s">
        <v>526</v>
      </c>
      <c r="AF135" s="106" t="s">
        <v>428</v>
      </c>
      <c r="AG135" s="182">
        <v>10664364.48</v>
      </c>
      <c r="AH135" s="182"/>
      <c r="AI135" s="182"/>
      <c r="AJ135" s="182"/>
      <c r="AK135" s="182"/>
      <c r="AL135" s="183">
        <v>10664364.48</v>
      </c>
      <c r="AM135" s="183"/>
      <c r="AN135" s="183"/>
      <c r="AO135" s="184">
        <v>10664364.48</v>
      </c>
      <c r="AP135" s="184"/>
      <c r="AQ135" s="184"/>
    </row>
    <row r="136" spans="1:43" s="110" customFormat="1" ht="45" customHeight="1" outlineLevel="5" x14ac:dyDescent="0.2">
      <c r="A136" s="104"/>
      <c r="B136" s="105"/>
      <c r="C136" s="105"/>
      <c r="D136" s="105"/>
      <c r="E136" s="105"/>
      <c r="F136" s="105"/>
      <c r="G136" s="105"/>
      <c r="H136" s="105"/>
      <c r="I136" s="105"/>
      <c r="J136" s="105"/>
      <c r="K136" s="179" t="s">
        <v>429</v>
      </c>
      <c r="L136" s="179"/>
      <c r="M136" s="179"/>
      <c r="N136" s="179"/>
      <c r="O136" s="179"/>
      <c r="P136" s="179"/>
      <c r="Q136" s="179"/>
      <c r="R136" s="179"/>
      <c r="S136" s="179"/>
      <c r="T136" s="179"/>
      <c r="U136" s="180" t="s">
        <v>398</v>
      </c>
      <c r="V136" s="180"/>
      <c r="W136" s="180"/>
      <c r="X136" s="106" t="s">
        <v>421</v>
      </c>
      <c r="Y136" s="106" t="s">
        <v>520</v>
      </c>
      <c r="Z136" s="107" t="s">
        <v>424</v>
      </c>
      <c r="AA136" s="108" t="s">
        <v>412</v>
      </c>
      <c r="AB136" s="181" t="s">
        <v>422</v>
      </c>
      <c r="AC136" s="181"/>
      <c r="AD136" s="181"/>
      <c r="AE136" s="109" t="s">
        <v>526</v>
      </c>
      <c r="AF136" s="106" t="s">
        <v>430</v>
      </c>
      <c r="AG136" s="182">
        <v>3220638.07</v>
      </c>
      <c r="AH136" s="182"/>
      <c r="AI136" s="182"/>
      <c r="AJ136" s="182"/>
      <c r="AK136" s="182"/>
      <c r="AL136" s="183">
        <v>3220638.07</v>
      </c>
      <c r="AM136" s="183"/>
      <c r="AN136" s="183"/>
      <c r="AO136" s="184">
        <v>3220638.07</v>
      </c>
      <c r="AP136" s="184"/>
      <c r="AQ136" s="184"/>
    </row>
    <row r="137" spans="1:43" s="96" customFormat="1" ht="15" customHeight="1" outlineLevel="3" x14ac:dyDescent="0.2">
      <c r="A137" s="86"/>
      <c r="B137" s="87"/>
      <c r="C137" s="87"/>
      <c r="D137" s="88"/>
      <c r="E137" s="196" t="s">
        <v>527</v>
      </c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7" t="s">
        <v>398</v>
      </c>
      <c r="V137" s="197"/>
      <c r="W137" s="197"/>
      <c r="X137" s="89" t="s">
        <v>421</v>
      </c>
      <c r="Y137" s="89" t="s">
        <v>421</v>
      </c>
      <c r="Z137" s="90"/>
      <c r="AA137" s="91"/>
      <c r="AB137" s="92"/>
      <c r="AC137" s="93"/>
      <c r="AD137" s="94"/>
      <c r="AE137" s="95"/>
      <c r="AF137" s="89"/>
      <c r="AG137" s="198">
        <v>9159943.7799999993</v>
      </c>
      <c r="AH137" s="198"/>
      <c r="AI137" s="198"/>
      <c r="AJ137" s="198"/>
      <c r="AK137" s="198"/>
      <c r="AL137" s="199">
        <v>9159943.7799999993</v>
      </c>
      <c r="AM137" s="199"/>
      <c r="AN137" s="199"/>
      <c r="AO137" s="200">
        <v>9159943.7799999993</v>
      </c>
      <c r="AP137" s="200"/>
      <c r="AQ137" s="200"/>
    </row>
    <row r="138" spans="1:43" s="103" customFormat="1" ht="120" customHeight="1" outlineLevel="4" x14ac:dyDescent="0.2">
      <c r="A138" s="97"/>
      <c r="B138" s="98"/>
      <c r="C138" s="98"/>
      <c r="D138" s="98"/>
      <c r="E138" s="98"/>
      <c r="F138" s="98"/>
      <c r="G138" s="98"/>
      <c r="H138" s="185" t="s">
        <v>528</v>
      </c>
      <c r="I138" s="185"/>
      <c r="J138" s="185"/>
      <c r="K138" s="185"/>
      <c r="L138" s="185"/>
      <c r="M138" s="185"/>
      <c r="N138" s="185"/>
      <c r="O138" s="185"/>
      <c r="P138" s="185"/>
      <c r="Q138" s="185"/>
      <c r="R138" s="185"/>
      <c r="S138" s="185"/>
      <c r="T138" s="185"/>
      <c r="U138" s="186" t="s">
        <v>398</v>
      </c>
      <c r="V138" s="186"/>
      <c r="W138" s="186"/>
      <c r="X138" s="99" t="s">
        <v>421</v>
      </c>
      <c r="Y138" s="99" t="s">
        <v>421</v>
      </c>
      <c r="Z138" s="100" t="s">
        <v>463</v>
      </c>
      <c r="AA138" s="101" t="s">
        <v>410</v>
      </c>
      <c r="AB138" s="187" t="s">
        <v>422</v>
      </c>
      <c r="AC138" s="187"/>
      <c r="AD138" s="187"/>
      <c r="AE138" s="102" t="s">
        <v>464</v>
      </c>
      <c r="AF138" s="99"/>
      <c r="AG138" s="188">
        <v>30000</v>
      </c>
      <c r="AH138" s="188"/>
      <c r="AI138" s="188"/>
      <c r="AJ138" s="188"/>
      <c r="AK138" s="188"/>
      <c r="AL138" s="189">
        <v>30000</v>
      </c>
      <c r="AM138" s="189"/>
      <c r="AN138" s="189"/>
      <c r="AO138" s="190">
        <v>30000</v>
      </c>
      <c r="AP138" s="190"/>
      <c r="AQ138" s="190"/>
    </row>
    <row r="139" spans="1:43" s="110" customFormat="1" ht="11.25" customHeight="1" outlineLevel="5" x14ac:dyDescent="0.2">
      <c r="A139" s="104"/>
      <c r="B139" s="105"/>
      <c r="C139" s="105"/>
      <c r="D139" s="105"/>
      <c r="E139" s="105"/>
      <c r="F139" s="105"/>
      <c r="G139" s="105"/>
      <c r="H139" s="105"/>
      <c r="I139" s="105"/>
      <c r="J139" s="105"/>
      <c r="K139" s="179" t="s">
        <v>431</v>
      </c>
      <c r="L139" s="179"/>
      <c r="M139" s="179"/>
      <c r="N139" s="179"/>
      <c r="O139" s="179"/>
      <c r="P139" s="179"/>
      <c r="Q139" s="179"/>
      <c r="R139" s="179"/>
      <c r="S139" s="179"/>
      <c r="T139" s="179"/>
      <c r="U139" s="180" t="s">
        <v>398</v>
      </c>
      <c r="V139" s="180"/>
      <c r="W139" s="180"/>
      <c r="X139" s="106" t="s">
        <v>421</v>
      </c>
      <c r="Y139" s="106" t="s">
        <v>421</v>
      </c>
      <c r="Z139" s="107" t="s">
        <v>463</v>
      </c>
      <c r="AA139" s="108" t="s">
        <v>410</v>
      </c>
      <c r="AB139" s="181" t="s">
        <v>422</v>
      </c>
      <c r="AC139" s="181"/>
      <c r="AD139" s="181"/>
      <c r="AE139" s="109" t="s">
        <v>464</v>
      </c>
      <c r="AF139" s="106" t="s">
        <v>432</v>
      </c>
      <c r="AG139" s="182">
        <v>30000</v>
      </c>
      <c r="AH139" s="182"/>
      <c r="AI139" s="182"/>
      <c r="AJ139" s="182"/>
      <c r="AK139" s="182"/>
      <c r="AL139" s="183">
        <v>30000</v>
      </c>
      <c r="AM139" s="183"/>
      <c r="AN139" s="183"/>
      <c r="AO139" s="184">
        <v>30000</v>
      </c>
      <c r="AP139" s="184"/>
      <c r="AQ139" s="184"/>
    </row>
    <row r="140" spans="1:43" s="103" customFormat="1" ht="180" customHeight="1" outlineLevel="4" x14ac:dyDescent="0.2">
      <c r="A140" s="97"/>
      <c r="B140" s="98"/>
      <c r="C140" s="98"/>
      <c r="D140" s="98"/>
      <c r="E140" s="98"/>
      <c r="F140" s="98"/>
      <c r="G140" s="98"/>
      <c r="H140" s="185" t="s">
        <v>529</v>
      </c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6" t="s">
        <v>398</v>
      </c>
      <c r="V140" s="186"/>
      <c r="W140" s="186"/>
      <c r="X140" s="99" t="s">
        <v>421</v>
      </c>
      <c r="Y140" s="99" t="s">
        <v>421</v>
      </c>
      <c r="Z140" s="100" t="s">
        <v>463</v>
      </c>
      <c r="AA140" s="101" t="s">
        <v>412</v>
      </c>
      <c r="AB140" s="187" t="s">
        <v>422</v>
      </c>
      <c r="AC140" s="187"/>
      <c r="AD140" s="187"/>
      <c r="AE140" s="102" t="s">
        <v>464</v>
      </c>
      <c r="AF140" s="99"/>
      <c r="AG140" s="188">
        <v>5000</v>
      </c>
      <c r="AH140" s="188"/>
      <c r="AI140" s="188"/>
      <c r="AJ140" s="188"/>
      <c r="AK140" s="188"/>
      <c r="AL140" s="189">
        <v>5000</v>
      </c>
      <c r="AM140" s="189"/>
      <c r="AN140" s="189"/>
      <c r="AO140" s="190">
        <v>5000</v>
      </c>
      <c r="AP140" s="190"/>
      <c r="AQ140" s="190"/>
    </row>
    <row r="141" spans="1:43" s="110" customFormat="1" ht="11.25" customHeight="1" outlineLevel="5" x14ac:dyDescent="0.2">
      <c r="A141" s="104"/>
      <c r="B141" s="105"/>
      <c r="C141" s="105"/>
      <c r="D141" s="105"/>
      <c r="E141" s="105"/>
      <c r="F141" s="105"/>
      <c r="G141" s="105"/>
      <c r="H141" s="105"/>
      <c r="I141" s="105"/>
      <c r="J141" s="105"/>
      <c r="K141" s="179" t="s">
        <v>431</v>
      </c>
      <c r="L141" s="179"/>
      <c r="M141" s="179"/>
      <c r="N141" s="179"/>
      <c r="O141" s="179"/>
      <c r="P141" s="179"/>
      <c r="Q141" s="179"/>
      <c r="R141" s="179"/>
      <c r="S141" s="179"/>
      <c r="T141" s="179"/>
      <c r="U141" s="180" t="s">
        <v>398</v>
      </c>
      <c r="V141" s="180"/>
      <c r="W141" s="180"/>
      <c r="X141" s="106" t="s">
        <v>421</v>
      </c>
      <c r="Y141" s="106" t="s">
        <v>421</v>
      </c>
      <c r="Z141" s="107" t="s">
        <v>463</v>
      </c>
      <c r="AA141" s="108" t="s">
        <v>412</v>
      </c>
      <c r="AB141" s="181" t="s">
        <v>422</v>
      </c>
      <c r="AC141" s="181"/>
      <c r="AD141" s="181"/>
      <c r="AE141" s="109" t="s">
        <v>464</v>
      </c>
      <c r="AF141" s="106" t="s">
        <v>432</v>
      </c>
      <c r="AG141" s="182">
        <v>5000</v>
      </c>
      <c r="AH141" s="182"/>
      <c r="AI141" s="182"/>
      <c r="AJ141" s="182"/>
      <c r="AK141" s="182"/>
      <c r="AL141" s="183">
        <v>5000</v>
      </c>
      <c r="AM141" s="183"/>
      <c r="AN141" s="183"/>
      <c r="AO141" s="184">
        <v>5000</v>
      </c>
      <c r="AP141" s="184"/>
      <c r="AQ141" s="184"/>
    </row>
    <row r="142" spans="1:43" s="103" customFormat="1" ht="96" customHeight="1" outlineLevel="4" x14ac:dyDescent="0.2">
      <c r="A142" s="97"/>
      <c r="B142" s="98"/>
      <c r="C142" s="98"/>
      <c r="D142" s="98"/>
      <c r="E142" s="98"/>
      <c r="F142" s="98"/>
      <c r="G142" s="98"/>
      <c r="H142" s="185" t="s">
        <v>530</v>
      </c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6" t="s">
        <v>398</v>
      </c>
      <c r="V142" s="186"/>
      <c r="W142" s="186"/>
      <c r="X142" s="99" t="s">
        <v>421</v>
      </c>
      <c r="Y142" s="99" t="s">
        <v>421</v>
      </c>
      <c r="Z142" s="100" t="s">
        <v>531</v>
      </c>
      <c r="AA142" s="101" t="s">
        <v>410</v>
      </c>
      <c r="AB142" s="187" t="s">
        <v>422</v>
      </c>
      <c r="AC142" s="187"/>
      <c r="AD142" s="187"/>
      <c r="AE142" s="102" t="s">
        <v>426</v>
      </c>
      <c r="AF142" s="99"/>
      <c r="AG142" s="188">
        <v>8883041.4700000007</v>
      </c>
      <c r="AH142" s="188"/>
      <c r="AI142" s="188"/>
      <c r="AJ142" s="188"/>
      <c r="AK142" s="188"/>
      <c r="AL142" s="189">
        <v>8883041.4700000007</v>
      </c>
      <c r="AM142" s="189"/>
      <c r="AN142" s="189"/>
      <c r="AO142" s="190">
        <v>8883041.4700000007</v>
      </c>
      <c r="AP142" s="190"/>
      <c r="AQ142" s="190"/>
    </row>
    <row r="143" spans="1:43" s="110" customFormat="1" ht="11.25" customHeight="1" outlineLevel="5" x14ac:dyDescent="0.2">
      <c r="A143" s="104"/>
      <c r="B143" s="105"/>
      <c r="C143" s="105"/>
      <c r="D143" s="105"/>
      <c r="E143" s="105"/>
      <c r="F143" s="105"/>
      <c r="G143" s="105"/>
      <c r="H143" s="105"/>
      <c r="I143" s="105"/>
      <c r="J143" s="105"/>
      <c r="K143" s="179" t="s">
        <v>427</v>
      </c>
      <c r="L143" s="179"/>
      <c r="M143" s="179"/>
      <c r="N143" s="179"/>
      <c r="O143" s="179"/>
      <c r="P143" s="179"/>
      <c r="Q143" s="179"/>
      <c r="R143" s="179"/>
      <c r="S143" s="179"/>
      <c r="T143" s="179"/>
      <c r="U143" s="180" t="s">
        <v>398</v>
      </c>
      <c r="V143" s="180"/>
      <c r="W143" s="180"/>
      <c r="X143" s="106" t="s">
        <v>421</v>
      </c>
      <c r="Y143" s="106" t="s">
        <v>421</v>
      </c>
      <c r="Z143" s="107" t="s">
        <v>531</v>
      </c>
      <c r="AA143" s="108" t="s">
        <v>410</v>
      </c>
      <c r="AB143" s="181" t="s">
        <v>422</v>
      </c>
      <c r="AC143" s="181"/>
      <c r="AD143" s="181"/>
      <c r="AE143" s="109" t="s">
        <v>426</v>
      </c>
      <c r="AF143" s="106" t="s">
        <v>428</v>
      </c>
      <c r="AG143" s="182">
        <v>6553795.29</v>
      </c>
      <c r="AH143" s="182"/>
      <c r="AI143" s="182"/>
      <c r="AJ143" s="182"/>
      <c r="AK143" s="182"/>
      <c r="AL143" s="183">
        <v>6553795.29</v>
      </c>
      <c r="AM143" s="183"/>
      <c r="AN143" s="183"/>
      <c r="AO143" s="184">
        <v>6553795.29</v>
      </c>
      <c r="AP143" s="184"/>
      <c r="AQ143" s="184"/>
    </row>
    <row r="144" spans="1:43" s="110" customFormat="1" ht="45" customHeight="1" outlineLevel="5" x14ac:dyDescent="0.2">
      <c r="A144" s="104"/>
      <c r="B144" s="105"/>
      <c r="C144" s="105"/>
      <c r="D144" s="105"/>
      <c r="E144" s="105"/>
      <c r="F144" s="105"/>
      <c r="G144" s="105"/>
      <c r="H144" s="105"/>
      <c r="I144" s="105"/>
      <c r="J144" s="105"/>
      <c r="K144" s="179" t="s">
        <v>429</v>
      </c>
      <c r="L144" s="179"/>
      <c r="M144" s="179"/>
      <c r="N144" s="179"/>
      <c r="O144" s="179"/>
      <c r="P144" s="179"/>
      <c r="Q144" s="179"/>
      <c r="R144" s="179"/>
      <c r="S144" s="179"/>
      <c r="T144" s="179"/>
      <c r="U144" s="180" t="s">
        <v>398</v>
      </c>
      <c r="V144" s="180"/>
      <c r="W144" s="180"/>
      <c r="X144" s="106" t="s">
        <v>421</v>
      </c>
      <c r="Y144" s="106" t="s">
        <v>421</v>
      </c>
      <c r="Z144" s="107" t="s">
        <v>531</v>
      </c>
      <c r="AA144" s="108" t="s">
        <v>410</v>
      </c>
      <c r="AB144" s="181" t="s">
        <v>422</v>
      </c>
      <c r="AC144" s="181"/>
      <c r="AD144" s="181"/>
      <c r="AE144" s="109" t="s">
        <v>426</v>
      </c>
      <c r="AF144" s="106" t="s">
        <v>430</v>
      </c>
      <c r="AG144" s="182">
        <v>1979246.18</v>
      </c>
      <c r="AH144" s="182"/>
      <c r="AI144" s="182"/>
      <c r="AJ144" s="182"/>
      <c r="AK144" s="182"/>
      <c r="AL144" s="183">
        <v>1979246.18</v>
      </c>
      <c r="AM144" s="183"/>
      <c r="AN144" s="183"/>
      <c r="AO144" s="184">
        <v>1979246.18</v>
      </c>
      <c r="AP144" s="184"/>
      <c r="AQ144" s="184"/>
    </row>
    <row r="145" spans="1:43" s="110" customFormat="1" ht="11.25" customHeight="1" outlineLevel="5" x14ac:dyDescent="0.2">
      <c r="A145" s="104"/>
      <c r="B145" s="105"/>
      <c r="C145" s="105"/>
      <c r="D145" s="105"/>
      <c r="E145" s="105"/>
      <c r="F145" s="105"/>
      <c r="G145" s="105"/>
      <c r="H145" s="105"/>
      <c r="I145" s="105"/>
      <c r="J145" s="105"/>
      <c r="K145" s="179" t="s">
        <v>431</v>
      </c>
      <c r="L145" s="179"/>
      <c r="M145" s="179"/>
      <c r="N145" s="179"/>
      <c r="O145" s="179"/>
      <c r="P145" s="179"/>
      <c r="Q145" s="179"/>
      <c r="R145" s="179"/>
      <c r="S145" s="179"/>
      <c r="T145" s="179"/>
      <c r="U145" s="180" t="s">
        <v>398</v>
      </c>
      <c r="V145" s="180"/>
      <c r="W145" s="180"/>
      <c r="X145" s="106" t="s">
        <v>421</v>
      </c>
      <c r="Y145" s="106" t="s">
        <v>421</v>
      </c>
      <c r="Z145" s="107" t="s">
        <v>531</v>
      </c>
      <c r="AA145" s="108" t="s">
        <v>410</v>
      </c>
      <c r="AB145" s="181" t="s">
        <v>422</v>
      </c>
      <c r="AC145" s="181"/>
      <c r="AD145" s="181"/>
      <c r="AE145" s="109" t="s">
        <v>426</v>
      </c>
      <c r="AF145" s="106" t="s">
        <v>432</v>
      </c>
      <c r="AG145" s="182">
        <v>350000</v>
      </c>
      <c r="AH145" s="182"/>
      <c r="AI145" s="182"/>
      <c r="AJ145" s="182"/>
      <c r="AK145" s="182"/>
      <c r="AL145" s="183">
        <v>350000</v>
      </c>
      <c r="AM145" s="183"/>
      <c r="AN145" s="183"/>
      <c r="AO145" s="184">
        <v>350000</v>
      </c>
      <c r="AP145" s="184"/>
      <c r="AQ145" s="184"/>
    </row>
    <row r="146" spans="1:43" s="103" customFormat="1" ht="72" customHeight="1" outlineLevel="4" x14ac:dyDescent="0.2">
      <c r="A146" s="97"/>
      <c r="B146" s="98"/>
      <c r="C146" s="98"/>
      <c r="D146" s="98"/>
      <c r="E146" s="98"/>
      <c r="F146" s="98"/>
      <c r="G146" s="98"/>
      <c r="H146" s="185" t="s">
        <v>532</v>
      </c>
      <c r="I146" s="185"/>
      <c r="J146" s="185"/>
      <c r="K146" s="185"/>
      <c r="L146" s="185"/>
      <c r="M146" s="185"/>
      <c r="N146" s="185"/>
      <c r="O146" s="185"/>
      <c r="P146" s="185"/>
      <c r="Q146" s="185"/>
      <c r="R146" s="185"/>
      <c r="S146" s="185"/>
      <c r="T146" s="185"/>
      <c r="U146" s="186" t="s">
        <v>398</v>
      </c>
      <c r="V146" s="186"/>
      <c r="W146" s="186"/>
      <c r="X146" s="99" t="s">
        <v>421</v>
      </c>
      <c r="Y146" s="99" t="s">
        <v>421</v>
      </c>
      <c r="Z146" s="100" t="s">
        <v>531</v>
      </c>
      <c r="AA146" s="101" t="s">
        <v>410</v>
      </c>
      <c r="AB146" s="187" t="s">
        <v>422</v>
      </c>
      <c r="AC146" s="187"/>
      <c r="AD146" s="187"/>
      <c r="AE146" s="102" t="s">
        <v>446</v>
      </c>
      <c r="AF146" s="99"/>
      <c r="AG146" s="188">
        <v>230902.31</v>
      </c>
      <c r="AH146" s="188"/>
      <c r="AI146" s="188"/>
      <c r="AJ146" s="188"/>
      <c r="AK146" s="188"/>
      <c r="AL146" s="189">
        <v>230902.31</v>
      </c>
      <c r="AM146" s="189"/>
      <c r="AN146" s="189"/>
      <c r="AO146" s="190">
        <v>230902.31</v>
      </c>
      <c r="AP146" s="190"/>
      <c r="AQ146" s="190"/>
    </row>
    <row r="147" spans="1:43" s="110" customFormat="1" ht="11.25" customHeight="1" outlineLevel="5" x14ac:dyDescent="0.2">
      <c r="A147" s="104"/>
      <c r="B147" s="105"/>
      <c r="C147" s="105"/>
      <c r="D147" s="105"/>
      <c r="E147" s="105"/>
      <c r="F147" s="105"/>
      <c r="G147" s="105"/>
      <c r="H147" s="105"/>
      <c r="I147" s="105"/>
      <c r="J147" s="105"/>
      <c r="K147" s="179" t="s">
        <v>431</v>
      </c>
      <c r="L147" s="179"/>
      <c r="M147" s="179"/>
      <c r="N147" s="179"/>
      <c r="O147" s="179"/>
      <c r="P147" s="179"/>
      <c r="Q147" s="179"/>
      <c r="R147" s="179"/>
      <c r="S147" s="179"/>
      <c r="T147" s="179"/>
      <c r="U147" s="180" t="s">
        <v>398</v>
      </c>
      <c r="V147" s="180"/>
      <c r="W147" s="180"/>
      <c r="X147" s="106" t="s">
        <v>421</v>
      </c>
      <c r="Y147" s="106" t="s">
        <v>421</v>
      </c>
      <c r="Z147" s="107" t="s">
        <v>531</v>
      </c>
      <c r="AA147" s="108" t="s">
        <v>410</v>
      </c>
      <c r="AB147" s="181" t="s">
        <v>422</v>
      </c>
      <c r="AC147" s="181"/>
      <c r="AD147" s="181"/>
      <c r="AE147" s="109" t="s">
        <v>446</v>
      </c>
      <c r="AF147" s="106" t="s">
        <v>432</v>
      </c>
      <c r="AG147" s="182">
        <v>32873.910000000003</v>
      </c>
      <c r="AH147" s="182"/>
      <c r="AI147" s="182"/>
      <c r="AJ147" s="182"/>
      <c r="AK147" s="182"/>
      <c r="AL147" s="183">
        <v>32873.910000000003</v>
      </c>
      <c r="AM147" s="183"/>
      <c r="AN147" s="183"/>
      <c r="AO147" s="184">
        <v>32873.910000000003</v>
      </c>
      <c r="AP147" s="184"/>
      <c r="AQ147" s="184"/>
    </row>
    <row r="148" spans="1:43" s="110" customFormat="1" ht="11.25" customHeight="1" outlineLevel="5" x14ac:dyDescent="0.2">
      <c r="A148" s="104"/>
      <c r="B148" s="105"/>
      <c r="C148" s="105"/>
      <c r="D148" s="105"/>
      <c r="E148" s="105"/>
      <c r="F148" s="105"/>
      <c r="G148" s="105"/>
      <c r="H148" s="105"/>
      <c r="I148" s="105"/>
      <c r="J148" s="105"/>
      <c r="K148" s="179" t="s">
        <v>447</v>
      </c>
      <c r="L148" s="179"/>
      <c r="M148" s="179"/>
      <c r="N148" s="179"/>
      <c r="O148" s="179"/>
      <c r="P148" s="179"/>
      <c r="Q148" s="179"/>
      <c r="R148" s="179"/>
      <c r="S148" s="179"/>
      <c r="T148" s="179"/>
      <c r="U148" s="180" t="s">
        <v>398</v>
      </c>
      <c r="V148" s="180"/>
      <c r="W148" s="180"/>
      <c r="X148" s="106" t="s">
        <v>421</v>
      </c>
      <c r="Y148" s="106" t="s">
        <v>421</v>
      </c>
      <c r="Z148" s="107" t="s">
        <v>531</v>
      </c>
      <c r="AA148" s="108" t="s">
        <v>410</v>
      </c>
      <c r="AB148" s="181" t="s">
        <v>422</v>
      </c>
      <c r="AC148" s="181"/>
      <c r="AD148" s="181"/>
      <c r="AE148" s="109" t="s">
        <v>446</v>
      </c>
      <c r="AF148" s="106" t="s">
        <v>448</v>
      </c>
      <c r="AG148" s="182">
        <v>198028.4</v>
      </c>
      <c r="AH148" s="182"/>
      <c r="AI148" s="182"/>
      <c r="AJ148" s="182"/>
      <c r="AK148" s="182"/>
      <c r="AL148" s="183">
        <v>198028.4</v>
      </c>
      <c r="AM148" s="183"/>
      <c r="AN148" s="183"/>
      <c r="AO148" s="184">
        <v>198028.4</v>
      </c>
      <c r="AP148" s="184"/>
      <c r="AQ148" s="184"/>
    </row>
    <row r="149" spans="1:43" s="103" customFormat="1" ht="60" customHeight="1" outlineLevel="4" x14ac:dyDescent="0.2">
      <c r="A149" s="97"/>
      <c r="B149" s="98"/>
      <c r="C149" s="98"/>
      <c r="D149" s="98"/>
      <c r="E149" s="98"/>
      <c r="F149" s="98"/>
      <c r="G149" s="98"/>
      <c r="H149" s="185" t="s">
        <v>533</v>
      </c>
      <c r="I149" s="185"/>
      <c r="J149" s="185"/>
      <c r="K149" s="185"/>
      <c r="L149" s="185"/>
      <c r="M149" s="185"/>
      <c r="N149" s="185"/>
      <c r="O149" s="185"/>
      <c r="P149" s="185"/>
      <c r="Q149" s="185"/>
      <c r="R149" s="185"/>
      <c r="S149" s="185"/>
      <c r="T149" s="185"/>
      <c r="U149" s="186" t="s">
        <v>398</v>
      </c>
      <c r="V149" s="186"/>
      <c r="W149" s="186"/>
      <c r="X149" s="99" t="s">
        <v>421</v>
      </c>
      <c r="Y149" s="99" t="s">
        <v>421</v>
      </c>
      <c r="Z149" s="100" t="s">
        <v>534</v>
      </c>
      <c r="AA149" s="101" t="s">
        <v>413</v>
      </c>
      <c r="AB149" s="187" t="s">
        <v>422</v>
      </c>
      <c r="AC149" s="187"/>
      <c r="AD149" s="187"/>
      <c r="AE149" s="102" t="s">
        <v>535</v>
      </c>
      <c r="AF149" s="99"/>
      <c r="AG149" s="188">
        <v>11000</v>
      </c>
      <c r="AH149" s="188"/>
      <c r="AI149" s="188"/>
      <c r="AJ149" s="188"/>
      <c r="AK149" s="188"/>
      <c r="AL149" s="189">
        <v>11000</v>
      </c>
      <c r="AM149" s="189"/>
      <c r="AN149" s="189"/>
      <c r="AO149" s="190">
        <v>11000</v>
      </c>
      <c r="AP149" s="190"/>
      <c r="AQ149" s="190"/>
    </row>
    <row r="150" spans="1:43" s="110" customFormat="1" ht="11.25" customHeight="1" outlineLevel="5" x14ac:dyDescent="0.2">
      <c r="A150" s="104"/>
      <c r="B150" s="105"/>
      <c r="C150" s="105"/>
      <c r="D150" s="105"/>
      <c r="E150" s="105"/>
      <c r="F150" s="105"/>
      <c r="G150" s="105"/>
      <c r="H150" s="105"/>
      <c r="I150" s="105"/>
      <c r="J150" s="105"/>
      <c r="K150" s="179" t="s">
        <v>431</v>
      </c>
      <c r="L150" s="179"/>
      <c r="M150" s="179"/>
      <c r="N150" s="179"/>
      <c r="O150" s="179"/>
      <c r="P150" s="179"/>
      <c r="Q150" s="179"/>
      <c r="R150" s="179"/>
      <c r="S150" s="179"/>
      <c r="T150" s="179"/>
      <c r="U150" s="180" t="s">
        <v>398</v>
      </c>
      <c r="V150" s="180"/>
      <c r="W150" s="180"/>
      <c r="X150" s="106" t="s">
        <v>421</v>
      </c>
      <c r="Y150" s="106" t="s">
        <v>421</v>
      </c>
      <c r="Z150" s="107" t="s">
        <v>534</v>
      </c>
      <c r="AA150" s="108" t="s">
        <v>413</v>
      </c>
      <c r="AB150" s="181" t="s">
        <v>422</v>
      </c>
      <c r="AC150" s="181"/>
      <c r="AD150" s="181"/>
      <c r="AE150" s="109" t="s">
        <v>535</v>
      </c>
      <c r="AF150" s="106" t="s">
        <v>432</v>
      </c>
      <c r="AG150" s="182">
        <v>11000</v>
      </c>
      <c r="AH150" s="182"/>
      <c r="AI150" s="182"/>
      <c r="AJ150" s="182"/>
      <c r="AK150" s="182"/>
      <c r="AL150" s="183">
        <v>11000</v>
      </c>
      <c r="AM150" s="183"/>
      <c r="AN150" s="183"/>
      <c r="AO150" s="184">
        <v>11000</v>
      </c>
      <c r="AP150" s="184"/>
      <c r="AQ150" s="184"/>
    </row>
    <row r="151" spans="1:43" s="96" customFormat="1" ht="15" customHeight="1" outlineLevel="3" x14ac:dyDescent="0.2">
      <c r="A151" s="86"/>
      <c r="B151" s="87"/>
      <c r="C151" s="87"/>
      <c r="D151" s="88"/>
      <c r="E151" s="196" t="s">
        <v>536</v>
      </c>
      <c r="F151" s="196"/>
      <c r="G151" s="196"/>
      <c r="H151" s="196"/>
      <c r="I151" s="196"/>
      <c r="J151" s="196"/>
      <c r="K151" s="196"/>
      <c r="L151" s="196"/>
      <c r="M151" s="196"/>
      <c r="N151" s="196"/>
      <c r="O151" s="196"/>
      <c r="P151" s="196"/>
      <c r="Q151" s="196"/>
      <c r="R151" s="196"/>
      <c r="S151" s="196"/>
      <c r="T151" s="196"/>
      <c r="U151" s="197" t="s">
        <v>398</v>
      </c>
      <c r="V151" s="197"/>
      <c r="W151" s="197"/>
      <c r="X151" s="89" t="s">
        <v>421</v>
      </c>
      <c r="Y151" s="89" t="s">
        <v>537</v>
      </c>
      <c r="Z151" s="90"/>
      <c r="AA151" s="91"/>
      <c r="AB151" s="92"/>
      <c r="AC151" s="93"/>
      <c r="AD151" s="94"/>
      <c r="AE151" s="95"/>
      <c r="AF151" s="89"/>
      <c r="AG151" s="198">
        <v>23020448.91</v>
      </c>
      <c r="AH151" s="198"/>
      <c r="AI151" s="198"/>
      <c r="AJ151" s="198"/>
      <c r="AK151" s="198"/>
      <c r="AL151" s="199">
        <v>10613848.91</v>
      </c>
      <c r="AM151" s="199"/>
      <c r="AN151" s="199"/>
      <c r="AO151" s="200">
        <v>10613848.91</v>
      </c>
      <c r="AP151" s="200"/>
      <c r="AQ151" s="200"/>
    </row>
    <row r="152" spans="1:43" s="103" customFormat="1" ht="72" customHeight="1" outlineLevel="4" x14ac:dyDescent="0.2">
      <c r="A152" s="97"/>
      <c r="B152" s="98"/>
      <c r="C152" s="98"/>
      <c r="D152" s="98"/>
      <c r="E152" s="98"/>
      <c r="F152" s="98"/>
      <c r="G152" s="98"/>
      <c r="H152" s="185" t="s">
        <v>538</v>
      </c>
      <c r="I152" s="185"/>
      <c r="J152" s="185"/>
      <c r="K152" s="185"/>
      <c r="L152" s="185"/>
      <c r="M152" s="185"/>
      <c r="N152" s="185"/>
      <c r="O152" s="185"/>
      <c r="P152" s="185"/>
      <c r="Q152" s="185"/>
      <c r="R152" s="185"/>
      <c r="S152" s="185"/>
      <c r="T152" s="185"/>
      <c r="U152" s="186" t="s">
        <v>398</v>
      </c>
      <c r="V152" s="186"/>
      <c r="W152" s="186"/>
      <c r="X152" s="99" t="s">
        <v>421</v>
      </c>
      <c r="Y152" s="99" t="s">
        <v>537</v>
      </c>
      <c r="Z152" s="100" t="s">
        <v>424</v>
      </c>
      <c r="AA152" s="101" t="s">
        <v>410</v>
      </c>
      <c r="AB152" s="187" t="s">
        <v>422</v>
      </c>
      <c r="AC152" s="187"/>
      <c r="AD152" s="187"/>
      <c r="AE152" s="102" t="s">
        <v>539</v>
      </c>
      <c r="AF152" s="99"/>
      <c r="AG152" s="188">
        <v>265152</v>
      </c>
      <c r="AH152" s="188"/>
      <c r="AI152" s="188"/>
      <c r="AJ152" s="188"/>
      <c r="AK152" s="188"/>
      <c r="AL152" s="189">
        <v>265152</v>
      </c>
      <c r="AM152" s="189"/>
      <c r="AN152" s="189"/>
      <c r="AO152" s="190">
        <v>265152</v>
      </c>
      <c r="AP152" s="190"/>
      <c r="AQ152" s="190"/>
    </row>
    <row r="153" spans="1:43" s="110" customFormat="1" ht="11.25" customHeight="1" outlineLevel="5" x14ac:dyDescent="0.2">
      <c r="A153" s="104"/>
      <c r="B153" s="105"/>
      <c r="C153" s="105"/>
      <c r="D153" s="105"/>
      <c r="E153" s="105"/>
      <c r="F153" s="105"/>
      <c r="G153" s="105"/>
      <c r="H153" s="105"/>
      <c r="I153" s="105"/>
      <c r="J153" s="105"/>
      <c r="K153" s="179" t="s">
        <v>427</v>
      </c>
      <c r="L153" s="179"/>
      <c r="M153" s="179"/>
      <c r="N153" s="179"/>
      <c r="O153" s="179"/>
      <c r="P153" s="179"/>
      <c r="Q153" s="179"/>
      <c r="R153" s="179"/>
      <c r="S153" s="179"/>
      <c r="T153" s="179"/>
      <c r="U153" s="180" t="s">
        <v>398</v>
      </c>
      <c r="V153" s="180"/>
      <c r="W153" s="180"/>
      <c r="X153" s="106" t="s">
        <v>421</v>
      </c>
      <c r="Y153" s="106" t="s">
        <v>537</v>
      </c>
      <c r="Z153" s="107" t="s">
        <v>424</v>
      </c>
      <c r="AA153" s="108" t="s">
        <v>410</v>
      </c>
      <c r="AB153" s="181" t="s">
        <v>422</v>
      </c>
      <c r="AC153" s="181"/>
      <c r="AD153" s="181"/>
      <c r="AE153" s="109" t="s">
        <v>539</v>
      </c>
      <c r="AF153" s="106" t="s">
        <v>428</v>
      </c>
      <c r="AG153" s="182">
        <v>201960</v>
      </c>
      <c r="AH153" s="182"/>
      <c r="AI153" s="182"/>
      <c r="AJ153" s="182"/>
      <c r="AK153" s="182"/>
      <c r="AL153" s="183">
        <v>201960</v>
      </c>
      <c r="AM153" s="183"/>
      <c r="AN153" s="183"/>
      <c r="AO153" s="184">
        <v>201960</v>
      </c>
      <c r="AP153" s="184"/>
      <c r="AQ153" s="184"/>
    </row>
    <row r="154" spans="1:43" s="110" customFormat="1" ht="45" customHeight="1" outlineLevel="5" x14ac:dyDescent="0.2">
      <c r="A154" s="104"/>
      <c r="B154" s="105"/>
      <c r="C154" s="105"/>
      <c r="D154" s="105"/>
      <c r="E154" s="105"/>
      <c r="F154" s="105"/>
      <c r="G154" s="105"/>
      <c r="H154" s="105"/>
      <c r="I154" s="105"/>
      <c r="J154" s="105"/>
      <c r="K154" s="179" t="s">
        <v>429</v>
      </c>
      <c r="L154" s="179"/>
      <c r="M154" s="179"/>
      <c r="N154" s="179"/>
      <c r="O154" s="179"/>
      <c r="P154" s="179"/>
      <c r="Q154" s="179"/>
      <c r="R154" s="179"/>
      <c r="S154" s="179"/>
      <c r="T154" s="179"/>
      <c r="U154" s="180" t="s">
        <v>398</v>
      </c>
      <c r="V154" s="180"/>
      <c r="W154" s="180"/>
      <c r="X154" s="106" t="s">
        <v>421</v>
      </c>
      <c r="Y154" s="106" t="s">
        <v>537</v>
      </c>
      <c r="Z154" s="107" t="s">
        <v>424</v>
      </c>
      <c r="AA154" s="108" t="s">
        <v>410</v>
      </c>
      <c r="AB154" s="181" t="s">
        <v>422</v>
      </c>
      <c r="AC154" s="181"/>
      <c r="AD154" s="181"/>
      <c r="AE154" s="109" t="s">
        <v>539</v>
      </c>
      <c r="AF154" s="106" t="s">
        <v>430</v>
      </c>
      <c r="AG154" s="182">
        <v>60992</v>
      </c>
      <c r="AH154" s="182"/>
      <c r="AI154" s="182"/>
      <c r="AJ154" s="182"/>
      <c r="AK154" s="182"/>
      <c r="AL154" s="183">
        <v>60992</v>
      </c>
      <c r="AM154" s="183"/>
      <c r="AN154" s="183"/>
      <c r="AO154" s="184">
        <v>60992</v>
      </c>
      <c r="AP154" s="184"/>
      <c r="AQ154" s="184"/>
    </row>
    <row r="155" spans="1:43" s="110" customFormat="1" ht="11.25" customHeight="1" outlineLevel="5" x14ac:dyDescent="0.2">
      <c r="A155" s="104"/>
      <c r="B155" s="105"/>
      <c r="C155" s="105"/>
      <c r="D155" s="105"/>
      <c r="E155" s="105"/>
      <c r="F155" s="105"/>
      <c r="G155" s="105"/>
      <c r="H155" s="105"/>
      <c r="I155" s="105"/>
      <c r="J155" s="105"/>
      <c r="K155" s="179" t="s">
        <v>431</v>
      </c>
      <c r="L155" s="179"/>
      <c r="M155" s="179"/>
      <c r="N155" s="179"/>
      <c r="O155" s="179"/>
      <c r="P155" s="179"/>
      <c r="Q155" s="179"/>
      <c r="R155" s="179"/>
      <c r="S155" s="179"/>
      <c r="T155" s="179"/>
      <c r="U155" s="180" t="s">
        <v>398</v>
      </c>
      <c r="V155" s="180"/>
      <c r="W155" s="180"/>
      <c r="X155" s="106" t="s">
        <v>421</v>
      </c>
      <c r="Y155" s="106" t="s">
        <v>537</v>
      </c>
      <c r="Z155" s="107" t="s">
        <v>424</v>
      </c>
      <c r="AA155" s="108" t="s">
        <v>410</v>
      </c>
      <c r="AB155" s="181" t="s">
        <v>422</v>
      </c>
      <c r="AC155" s="181"/>
      <c r="AD155" s="181"/>
      <c r="AE155" s="109" t="s">
        <v>539</v>
      </c>
      <c r="AF155" s="106" t="s">
        <v>432</v>
      </c>
      <c r="AG155" s="182">
        <v>2200</v>
      </c>
      <c r="AH155" s="182"/>
      <c r="AI155" s="182"/>
      <c r="AJ155" s="182"/>
      <c r="AK155" s="182"/>
      <c r="AL155" s="183">
        <v>2200</v>
      </c>
      <c r="AM155" s="183"/>
      <c r="AN155" s="183"/>
      <c r="AO155" s="184">
        <v>2200</v>
      </c>
      <c r="AP155" s="184"/>
      <c r="AQ155" s="184"/>
    </row>
    <row r="156" spans="1:43" s="103" customFormat="1" ht="72" customHeight="1" outlineLevel="4" x14ac:dyDescent="0.2">
      <c r="A156" s="97"/>
      <c r="B156" s="98"/>
      <c r="C156" s="98"/>
      <c r="D156" s="98"/>
      <c r="E156" s="98"/>
      <c r="F156" s="98"/>
      <c r="G156" s="98"/>
      <c r="H156" s="185" t="s">
        <v>540</v>
      </c>
      <c r="I156" s="185"/>
      <c r="J156" s="185"/>
      <c r="K156" s="185"/>
      <c r="L156" s="185"/>
      <c r="M156" s="185"/>
      <c r="N156" s="185"/>
      <c r="O156" s="185"/>
      <c r="P156" s="185"/>
      <c r="Q156" s="185"/>
      <c r="R156" s="185"/>
      <c r="S156" s="185"/>
      <c r="T156" s="185"/>
      <c r="U156" s="186" t="s">
        <v>398</v>
      </c>
      <c r="V156" s="186"/>
      <c r="W156" s="186"/>
      <c r="X156" s="99" t="s">
        <v>421</v>
      </c>
      <c r="Y156" s="99" t="s">
        <v>537</v>
      </c>
      <c r="Z156" s="100" t="s">
        <v>424</v>
      </c>
      <c r="AA156" s="101" t="s">
        <v>411</v>
      </c>
      <c r="AB156" s="187" t="s">
        <v>422</v>
      </c>
      <c r="AC156" s="187"/>
      <c r="AD156" s="187"/>
      <c r="AE156" s="102" t="s">
        <v>541</v>
      </c>
      <c r="AF156" s="99"/>
      <c r="AG156" s="188">
        <v>1352288.7</v>
      </c>
      <c r="AH156" s="188"/>
      <c r="AI156" s="188"/>
      <c r="AJ156" s="188"/>
      <c r="AK156" s="188"/>
      <c r="AL156" s="189">
        <v>1352288.7</v>
      </c>
      <c r="AM156" s="189"/>
      <c r="AN156" s="189"/>
      <c r="AO156" s="190">
        <v>1352288.7</v>
      </c>
      <c r="AP156" s="190"/>
      <c r="AQ156" s="190"/>
    </row>
    <row r="157" spans="1:43" s="110" customFormat="1" ht="11.25" customHeight="1" outlineLevel="5" x14ac:dyDescent="0.2">
      <c r="A157" s="104"/>
      <c r="B157" s="105"/>
      <c r="C157" s="105"/>
      <c r="D157" s="105"/>
      <c r="E157" s="105"/>
      <c r="F157" s="105"/>
      <c r="G157" s="105"/>
      <c r="H157" s="105"/>
      <c r="I157" s="105"/>
      <c r="J157" s="105"/>
      <c r="K157" s="179" t="s">
        <v>431</v>
      </c>
      <c r="L157" s="179"/>
      <c r="M157" s="179"/>
      <c r="N157" s="179"/>
      <c r="O157" s="179"/>
      <c r="P157" s="179"/>
      <c r="Q157" s="179"/>
      <c r="R157" s="179"/>
      <c r="S157" s="179"/>
      <c r="T157" s="179"/>
      <c r="U157" s="180" t="s">
        <v>398</v>
      </c>
      <c r="V157" s="180"/>
      <c r="W157" s="180"/>
      <c r="X157" s="106" t="s">
        <v>421</v>
      </c>
      <c r="Y157" s="106" t="s">
        <v>537</v>
      </c>
      <c r="Z157" s="107" t="s">
        <v>424</v>
      </c>
      <c r="AA157" s="108" t="s">
        <v>411</v>
      </c>
      <c r="AB157" s="181" t="s">
        <v>422</v>
      </c>
      <c r="AC157" s="181"/>
      <c r="AD157" s="181"/>
      <c r="AE157" s="109" t="s">
        <v>541</v>
      </c>
      <c r="AF157" s="106" t="s">
        <v>432</v>
      </c>
      <c r="AG157" s="182">
        <v>1352288.7</v>
      </c>
      <c r="AH157" s="182"/>
      <c r="AI157" s="182"/>
      <c r="AJ157" s="182"/>
      <c r="AK157" s="182"/>
      <c r="AL157" s="183">
        <v>1352288.7</v>
      </c>
      <c r="AM157" s="183"/>
      <c r="AN157" s="183"/>
      <c r="AO157" s="184">
        <v>1352288.7</v>
      </c>
      <c r="AP157" s="184"/>
      <c r="AQ157" s="184"/>
    </row>
    <row r="158" spans="1:43" s="103" customFormat="1" ht="156" customHeight="1" outlineLevel="4" x14ac:dyDescent="0.2">
      <c r="A158" s="97"/>
      <c r="B158" s="98"/>
      <c r="C158" s="98"/>
      <c r="D158" s="98"/>
      <c r="E158" s="98"/>
      <c r="F158" s="98"/>
      <c r="G158" s="98"/>
      <c r="H158" s="185" t="s">
        <v>542</v>
      </c>
      <c r="I158" s="185"/>
      <c r="J158" s="185"/>
      <c r="K158" s="185"/>
      <c r="L158" s="185"/>
      <c r="M158" s="185"/>
      <c r="N158" s="185"/>
      <c r="O158" s="185"/>
      <c r="P158" s="185"/>
      <c r="Q158" s="185"/>
      <c r="R158" s="185"/>
      <c r="S158" s="185"/>
      <c r="T158" s="185"/>
      <c r="U158" s="186" t="s">
        <v>398</v>
      </c>
      <c r="V158" s="186"/>
      <c r="W158" s="186"/>
      <c r="X158" s="99" t="s">
        <v>421</v>
      </c>
      <c r="Y158" s="99" t="s">
        <v>537</v>
      </c>
      <c r="Z158" s="100" t="s">
        <v>424</v>
      </c>
      <c r="AA158" s="101" t="s">
        <v>413</v>
      </c>
      <c r="AB158" s="187" t="s">
        <v>422</v>
      </c>
      <c r="AC158" s="187"/>
      <c r="AD158" s="187"/>
      <c r="AE158" s="102" t="s">
        <v>543</v>
      </c>
      <c r="AF158" s="99"/>
      <c r="AG158" s="188">
        <v>919937.16</v>
      </c>
      <c r="AH158" s="188"/>
      <c r="AI158" s="188"/>
      <c r="AJ158" s="188"/>
      <c r="AK158" s="188"/>
      <c r="AL158" s="189">
        <v>1572916.11</v>
      </c>
      <c r="AM158" s="189"/>
      <c r="AN158" s="189"/>
      <c r="AO158" s="190">
        <v>1572916.11</v>
      </c>
      <c r="AP158" s="190"/>
      <c r="AQ158" s="190"/>
    </row>
    <row r="159" spans="1:43" s="110" customFormat="1" ht="11.25" customHeight="1" outlineLevel="5" x14ac:dyDescent="0.2">
      <c r="A159" s="104"/>
      <c r="B159" s="105"/>
      <c r="C159" s="105"/>
      <c r="D159" s="105"/>
      <c r="E159" s="105"/>
      <c r="F159" s="105"/>
      <c r="G159" s="105"/>
      <c r="H159" s="105"/>
      <c r="I159" s="105"/>
      <c r="J159" s="105"/>
      <c r="K159" s="179" t="s">
        <v>427</v>
      </c>
      <c r="L159" s="179"/>
      <c r="M159" s="179"/>
      <c r="N159" s="179"/>
      <c r="O159" s="179"/>
      <c r="P159" s="179"/>
      <c r="Q159" s="179"/>
      <c r="R159" s="179"/>
      <c r="S159" s="179"/>
      <c r="T159" s="179"/>
      <c r="U159" s="180" t="s">
        <v>398</v>
      </c>
      <c r="V159" s="180"/>
      <c r="W159" s="180"/>
      <c r="X159" s="106" t="s">
        <v>421</v>
      </c>
      <c r="Y159" s="106" t="s">
        <v>537</v>
      </c>
      <c r="Z159" s="107" t="s">
        <v>424</v>
      </c>
      <c r="AA159" s="108" t="s">
        <v>413</v>
      </c>
      <c r="AB159" s="181" t="s">
        <v>422</v>
      </c>
      <c r="AC159" s="181"/>
      <c r="AD159" s="181"/>
      <c r="AE159" s="109" t="s">
        <v>543</v>
      </c>
      <c r="AF159" s="106" t="s">
        <v>428</v>
      </c>
      <c r="AG159" s="182">
        <v>32180.86</v>
      </c>
      <c r="AH159" s="182"/>
      <c r="AI159" s="182"/>
      <c r="AJ159" s="182"/>
      <c r="AK159" s="182"/>
      <c r="AL159" s="183">
        <v>533700.79</v>
      </c>
      <c r="AM159" s="183"/>
      <c r="AN159" s="183"/>
      <c r="AO159" s="184">
        <v>533700.79</v>
      </c>
      <c r="AP159" s="184"/>
      <c r="AQ159" s="184"/>
    </row>
    <row r="160" spans="1:43" s="110" customFormat="1" ht="45" customHeight="1" outlineLevel="5" x14ac:dyDescent="0.2">
      <c r="A160" s="104"/>
      <c r="B160" s="105"/>
      <c r="C160" s="105"/>
      <c r="D160" s="105"/>
      <c r="E160" s="105"/>
      <c r="F160" s="105"/>
      <c r="G160" s="105"/>
      <c r="H160" s="105"/>
      <c r="I160" s="105"/>
      <c r="J160" s="105"/>
      <c r="K160" s="179" t="s">
        <v>429</v>
      </c>
      <c r="L160" s="179"/>
      <c r="M160" s="179"/>
      <c r="N160" s="179"/>
      <c r="O160" s="179"/>
      <c r="P160" s="179"/>
      <c r="Q160" s="179"/>
      <c r="R160" s="179"/>
      <c r="S160" s="179"/>
      <c r="T160" s="179"/>
      <c r="U160" s="180" t="s">
        <v>398</v>
      </c>
      <c r="V160" s="180"/>
      <c r="W160" s="180"/>
      <c r="X160" s="106" t="s">
        <v>421</v>
      </c>
      <c r="Y160" s="106" t="s">
        <v>537</v>
      </c>
      <c r="Z160" s="107" t="s">
        <v>424</v>
      </c>
      <c r="AA160" s="108" t="s">
        <v>413</v>
      </c>
      <c r="AB160" s="181" t="s">
        <v>422</v>
      </c>
      <c r="AC160" s="181"/>
      <c r="AD160" s="181"/>
      <c r="AE160" s="109" t="s">
        <v>543</v>
      </c>
      <c r="AF160" s="106" t="s">
        <v>430</v>
      </c>
      <c r="AG160" s="182">
        <v>9718.6200000000008</v>
      </c>
      <c r="AH160" s="182"/>
      <c r="AI160" s="182"/>
      <c r="AJ160" s="182"/>
      <c r="AK160" s="182"/>
      <c r="AL160" s="183">
        <v>161177.64000000001</v>
      </c>
      <c r="AM160" s="183"/>
      <c r="AN160" s="183"/>
      <c r="AO160" s="184">
        <v>161177.64000000001</v>
      </c>
      <c r="AP160" s="184"/>
      <c r="AQ160" s="184"/>
    </row>
    <row r="161" spans="1:43" s="110" customFormat="1" ht="11.25" customHeight="1" outlineLevel="5" x14ac:dyDescent="0.2">
      <c r="A161" s="104"/>
      <c r="B161" s="105"/>
      <c r="C161" s="105"/>
      <c r="D161" s="105"/>
      <c r="E161" s="105"/>
      <c r="F161" s="105"/>
      <c r="G161" s="105"/>
      <c r="H161" s="105"/>
      <c r="I161" s="105"/>
      <c r="J161" s="105"/>
      <c r="K161" s="179" t="s">
        <v>431</v>
      </c>
      <c r="L161" s="179"/>
      <c r="M161" s="179"/>
      <c r="N161" s="179"/>
      <c r="O161" s="179"/>
      <c r="P161" s="179"/>
      <c r="Q161" s="179"/>
      <c r="R161" s="179"/>
      <c r="S161" s="179"/>
      <c r="T161" s="179"/>
      <c r="U161" s="180" t="s">
        <v>398</v>
      </c>
      <c r="V161" s="180"/>
      <c r="W161" s="180"/>
      <c r="X161" s="106" t="s">
        <v>421</v>
      </c>
      <c r="Y161" s="106" t="s">
        <v>537</v>
      </c>
      <c r="Z161" s="107" t="s">
        <v>424</v>
      </c>
      <c r="AA161" s="108" t="s">
        <v>413</v>
      </c>
      <c r="AB161" s="181" t="s">
        <v>422</v>
      </c>
      <c r="AC161" s="181"/>
      <c r="AD161" s="181"/>
      <c r="AE161" s="109" t="s">
        <v>543</v>
      </c>
      <c r="AF161" s="106" t="s">
        <v>432</v>
      </c>
      <c r="AG161" s="182">
        <v>878037.68</v>
      </c>
      <c r="AH161" s="182"/>
      <c r="AI161" s="182"/>
      <c r="AJ161" s="182"/>
      <c r="AK161" s="182"/>
      <c r="AL161" s="183">
        <v>878037.68</v>
      </c>
      <c r="AM161" s="183"/>
      <c r="AN161" s="183"/>
      <c r="AO161" s="184">
        <v>878037.68</v>
      </c>
      <c r="AP161" s="184"/>
      <c r="AQ161" s="184"/>
    </row>
    <row r="162" spans="1:43" s="103" customFormat="1" ht="120" customHeight="1" outlineLevel="4" x14ac:dyDescent="0.2">
      <c r="A162" s="97"/>
      <c r="B162" s="98"/>
      <c r="C162" s="98"/>
      <c r="D162" s="98"/>
      <c r="E162" s="98"/>
      <c r="F162" s="98"/>
      <c r="G162" s="98"/>
      <c r="H162" s="185" t="s">
        <v>544</v>
      </c>
      <c r="I162" s="185"/>
      <c r="J162" s="185"/>
      <c r="K162" s="185"/>
      <c r="L162" s="185"/>
      <c r="M162" s="185"/>
      <c r="N162" s="185"/>
      <c r="O162" s="185"/>
      <c r="P162" s="185"/>
      <c r="Q162" s="185"/>
      <c r="R162" s="185"/>
      <c r="S162" s="185"/>
      <c r="T162" s="185"/>
      <c r="U162" s="186" t="s">
        <v>398</v>
      </c>
      <c r="V162" s="186"/>
      <c r="W162" s="186"/>
      <c r="X162" s="99" t="s">
        <v>421</v>
      </c>
      <c r="Y162" s="99" t="s">
        <v>537</v>
      </c>
      <c r="Z162" s="100" t="s">
        <v>424</v>
      </c>
      <c r="AA162" s="101" t="s">
        <v>413</v>
      </c>
      <c r="AB162" s="187" t="s">
        <v>422</v>
      </c>
      <c r="AC162" s="187"/>
      <c r="AD162" s="187"/>
      <c r="AE162" s="102" t="s">
        <v>545</v>
      </c>
      <c r="AF162" s="99"/>
      <c r="AG162" s="188">
        <v>13059578.949999999</v>
      </c>
      <c r="AH162" s="188"/>
      <c r="AI162" s="188"/>
      <c r="AJ162" s="188"/>
      <c r="AK162" s="188"/>
      <c r="AL162" s="203">
        <v>0</v>
      </c>
      <c r="AM162" s="203"/>
      <c r="AN162" s="203"/>
      <c r="AO162" s="204">
        <v>0</v>
      </c>
      <c r="AP162" s="204"/>
      <c r="AQ162" s="204"/>
    </row>
    <row r="163" spans="1:43" s="110" customFormat="1" ht="11.25" customHeight="1" outlineLevel="5" x14ac:dyDescent="0.2">
      <c r="A163" s="104"/>
      <c r="B163" s="105"/>
      <c r="C163" s="105"/>
      <c r="D163" s="105"/>
      <c r="E163" s="105"/>
      <c r="F163" s="105"/>
      <c r="G163" s="105"/>
      <c r="H163" s="105"/>
      <c r="I163" s="105"/>
      <c r="J163" s="105"/>
      <c r="K163" s="179" t="s">
        <v>427</v>
      </c>
      <c r="L163" s="179"/>
      <c r="M163" s="179"/>
      <c r="N163" s="179"/>
      <c r="O163" s="179"/>
      <c r="P163" s="179"/>
      <c r="Q163" s="179"/>
      <c r="R163" s="179"/>
      <c r="S163" s="179"/>
      <c r="T163" s="179"/>
      <c r="U163" s="180" t="s">
        <v>398</v>
      </c>
      <c r="V163" s="180"/>
      <c r="W163" s="180"/>
      <c r="X163" s="106" t="s">
        <v>421</v>
      </c>
      <c r="Y163" s="106" t="s">
        <v>537</v>
      </c>
      <c r="Z163" s="107" t="s">
        <v>424</v>
      </c>
      <c r="AA163" s="108" t="s">
        <v>413</v>
      </c>
      <c r="AB163" s="181" t="s">
        <v>422</v>
      </c>
      <c r="AC163" s="181"/>
      <c r="AD163" s="181"/>
      <c r="AE163" s="109" t="s">
        <v>545</v>
      </c>
      <c r="AF163" s="106" t="s">
        <v>428</v>
      </c>
      <c r="AG163" s="182">
        <v>10030398.58</v>
      </c>
      <c r="AH163" s="182"/>
      <c r="AI163" s="182"/>
      <c r="AJ163" s="182"/>
      <c r="AK163" s="182"/>
      <c r="AL163" s="201">
        <v>0</v>
      </c>
      <c r="AM163" s="201"/>
      <c r="AN163" s="201"/>
      <c r="AO163" s="202">
        <v>0</v>
      </c>
      <c r="AP163" s="202"/>
      <c r="AQ163" s="202"/>
    </row>
    <row r="164" spans="1:43" s="110" customFormat="1" ht="45" customHeight="1" outlineLevel="5" x14ac:dyDescent="0.2">
      <c r="A164" s="104"/>
      <c r="B164" s="105"/>
      <c r="C164" s="105"/>
      <c r="D164" s="105"/>
      <c r="E164" s="105"/>
      <c r="F164" s="105"/>
      <c r="G164" s="105"/>
      <c r="H164" s="105"/>
      <c r="I164" s="105"/>
      <c r="J164" s="105"/>
      <c r="K164" s="179" t="s">
        <v>429</v>
      </c>
      <c r="L164" s="179"/>
      <c r="M164" s="179"/>
      <c r="N164" s="179"/>
      <c r="O164" s="179"/>
      <c r="P164" s="179"/>
      <c r="Q164" s="179"/>
      <c r="R164" s="179"/>
      <c r="S164" s="179"/>
      <c r="T164" s="179"/>
      <c r="U164" s="180" t="s">
        <v>398</v>
      </c>
      <c r="V164" s="180"/>
      <c r="W164" s="180"/>
      <c r="X164" s="106" t="s">
        <v>421</v>
      </c>
      <c r="Y164" s="106" t="s">
        <v>537</v>
      </c>
      <c r="Z164" s="107" t="s">
        <v>424</v>
      </c>
      <c r="AA164" s="108" t="s">
        <v>413</v>
      </c>
      <c r="AB164" s="181" t="s">
        <v>422</v>
      </c>
      <c r="AC164" s="181"/>
      <c r="AD164" s="181"/>
      <c r="AE164" s="109" t="s">
        <v>545</v>
      </c>
      <c r="AF164" s="106" t="s">
        <v>430</v>
      </c>
      <c r="AG164" s="182">
        <v>3029180.37</v>
      </c>
      <c r="AH164" s="182"/>
      <c r="AI164" s="182"/>
      <c r="AJ164" s="182"/>
      <c r="AK164" s="182"/>
      <c r="AL164" s="201">
        <v>0</v>
      </c>
      <c r="AM164" s="201"/>
      <c r="AN164" s="201"/>
      <c r="AO164" s="202">
        <v>0</v>
      </c>
      <c r="AP164" s="202"/>
      <c r="AQ164" s="202"/>
    </row>
    <row r="165" spans="1:43" s="103" customFormat="1" ht="72" customHeight="1" outlineLevel="4" x14ac:dyDescent="0.2">
      <c r="A165" s="97"/>
      <c r="B165" s="98"/>
      <c r="C165" s="98"/>
      <c r="D165" s="98"/>
      <c r="E165" s="98"/>
      <c r="F165" s="98"/>
      <c r="G165" s="98"/>
      <c r="H165" s="185" t="s">
        <v>546</v>
      </c>
      <c r="I165" s="185"/>
      <c r="J165" s="185"/>
      <c r="K165" s="185"/>
      <c r="L165" s="185"/>
      <c r="M165" s="185"/>
      <c r="N165" s="185"/>
      <c r="O165" s="185"/>
      <c r="P165" s="185"/>
      <c r="Q165" s="185"/>
      <c r="R165" s="185"/>
      <c r="S165" s="185"/>
      <c r="T165" s="185"/>
      <c r="U165" s="186" t="s">
        <v>398</v>
      </c>
      <c r="V165" s="186"/>
      <c r="W165" s="186"/>
      <c r="X165" s="99" t="s">
        <v>421</v>
      </c>
      <c r="Y165" s="99" t="s">
        <v>537</v>
      </c>
      <c r="Z165" s="100" t="s">
        <v>424</v>
      </c>
      <c r="AA165" s="101" t="s">
        <v>547</v>
      </c>
      <c r="AB165" s="187" t="s">
        <v>422</v>
      </c>
      <c r="AC165" s="187"/>
      <c r="AD165" s="187"/>
      <c r="AE165" s="102" t="s">
        <v>548</v>
      </c>
      <c r="AF165" s="99"/>
      <c r="AG165" s="188">
        <v>6917492.0999999996</v>
      </c>
      <c r="AH165" s="188"/>
      <c r="AI165" s="188"/>
      <c r="AJ165" s="188"/>
      <c r="AK165" s="188"/>
      <c r="AL165" s="189">
        <v>6917492.0999999996</v>
      </c>
      <c r="AM165" s="189"/>
      <c r="AN165" s="189"/>
      <c r="AO165" s="190">
        <v>6917492.0999999996</v>
      </c>
      <c r="AP165" s="190"/>
      <c r="AQ165" s="190"/>
    </row>
    <row r="166" spans="1:43" s="110" customFormat="1" ht="22.5" customHeight="1" outlineLevel="5" x14ac:dyDescent="0.2">
      <c r="A166" s="104"/>
      <c r="B166" s="105"/>
      <c r="C166" s="105"/>
      <c r="D166" s="105"/>
      <c r="E166" s="105"/>
      <c r="F166" s="105"/>
      <c r="G166" s="105"/>
      <c r="H166" s="105"/>
      <c r="I166" s="105"/>
      <c r="J166" s="105"/>
      <c r="K166" s="179" t="s">
        <v>549</v>
      </c>
      <c r="L166" s="179"/>
      <c r="M166" s="179"/>
      <c r="N166" s="179"/>
      <c r="O166" s="179"/>
      <c r="P166" s="179"/>
      <c r="Q166" s="179"/>
      <c r="R166" s="179"/>
      <c r="S166" s="179"/>
      <c r="T166" s="179"/>
      <c r="U166" s="180" t="s">
        <v>398</v>
      </c>
      <c r="V166" s="180"/>
      <c r="W166" s="180"/>
      <c r="X166" s="106" t="s">
        <v>421</v>
      </c>
      <c r="Y166" s="106" t="s">
        <v>537</v>
      </c>
      <c r="Z166" s="107" t="s">
        <v>424</v>
      </c>
      <c r="AA166" s="108" t="s">
        <v>547</v>
      </c>
      <c r="AB166" s="181" t="s">
        <v>422</v>
      </c>
      <c r="AC166" s="181"/>
      <c r="AD166" s="181"/>
      <c r="AE166" s="109" t="s">
        <v>548</v>
      </c>
      <c r="AF166" s="106" t="s">
        <v>550</v>
      </c>
      <c r="AG166" s="182">
        <v>5144867.6399999997</v>
      </c>
      <c r="AH166" s="182"/>
      <c r="AI166" s="182"/>
      <c r="AJ166" s="182"/>
      <c r="AK166" s="182"/>
      <c r="AL166" s="183">
        <v>5144867.6399999997</v>
      </c>
      <c r="AM166" s="183"/>
      <c r="AN166" s="183"/>
      <c r="AO166" s="184">
        <v>5144867.6399999997</v>
      </c>
      <c r="AP166" s="184"/>
      <c r="AQ166" s="184"/>
    </row>
    <row r="167" spans="1:43" s="110" customFormat="1" ht="45" customHeight="1" outlineLevel="5" x14ac:dyDescent="0.2">
      <c r="A167" s="104"/>
      <c r="B167" s="105"/>
      <c r="C167" s="105"/>
      <c r="D167" s="105"/>
      <c r="E167" s="105"/>
      <c r="F167" s="105"/>
      <c r="G167" s="105"/>
      <c r="H167" s="105"/>
      <c r="I167" s="105"/>
      <c r="J167" s="105"/>
      <c r="K167" s="179" t="s">
        <v>551</v>
      </c>
      <c r="L167" s="179"/>
      <c r="M167" s="179"/>
      <c r="N167" s="179"/>
      <c r="O167" s="179"/>
      <c r="P167" s="179"/>
      <c r="Q167" s="179"/>
      <c r="R167" s="179"/>
      <c r="S167" s="179"/>
      <c r="T167" s="179"/>
      <c r="U167" s="180" t="s">
        <v>398</v>
      </c>
      <c r="V167" s="180"/>
      <c r="W167" s="180"/>
      <c r="X167" s="106" t="s">
        <v>421</v>
      </c>
      <c r="Y167" s="106" t="s">
        <v>537</v>
      </c>
      <c r="Z167" s="107" t="s">
        <v>424</v>
      </c>
      <c r="AA167" s="108" t="s">
        <v>547</v>
      </c>
      <c r="AB167" s="181" t="s">
        <v>422</v>
      </c>
      <c r="AC167" s="181"/>
      <c r="AD167" s="181"/>
      <c r="AE167" s="109" t="s">
        <v>548</v>
      </c>
      <c r="AF167" s="106" t="s">
        <v>552</v>
      </c>
      <c r="AG167" s="182">
        <v>1553750.03</v>
      </c>
      <c r="AH167" s="182"/>
      <c r="AI167" s="182"/>
      <c r="AJ167" s="182"/>
      <c r="AK167" s="182"/>
      <c r="AL167" s="183">
        <v>1553750.03</v>
      </c>
      <c r="AM167" s="183"/>
      <c r="AN167" s="183"/>
      <c r="AO167" s="184">
        <v>1553750.03</v>
      </c>
      <c r="AP167" s="184"/>
      <c r="AQ167" s="184"/>
    </row>
    <row r="168" spans="1:43" s="110" customFormat="1" ht="11.25" customHeight="1" outlineLevel="5" x14ac:dyDescent="0.2">
      <c r="A168" s="104"/>
      <c r="B168" s="105"/>
      <c r="C168" s="105"/>
      <c r="D168" s="105"/>
      <c r="E168" s="105"/>
      <c r="F168" s="105"/>
      <c r="G168" s="105"/>
      <c r="H168" s="105"/>
      <c r="I168" s="105"/>
      <c r="J168" s="105"/>
      <c r="K168" s="179" t="s">
        <v>431</v>
      </c>
      <c r="L168" s="179"/>
      <c r="M168" s="179"/>
      <c r="N168" s="179"/>
      <c r="O168" s="179"/>
      <c r="P168" s="179"/>
      <c r="Q168" s="179"/>
      <c r="R168" s="179"/>
      <c r="S168" s="179"/>
      <c r="T168" s="179"/>
      <c r="U168" s="180" t="s">
        <v>398</v>
      </c>
      <c r="V168" s="180"/>
      <c r="W168" s="180"/>
      <c r="X168" s="106" t="s">
        <v>421</v>
      </c>
      <c r="Y168" s="106" t="s">
        <v>537</v>
      </c>
      <c r="Z168" s="107" t="s">
        <v>424</v>
      </c>
      <c r="AA168" s="108" t="s">
        <v>547</v>
      </c>
      <c r="AB168" s="181" t="s">
        <v>422</v>
      </c>
      <c r="AC168" s="181"/>
      <c r="AD168" s="181"/>
      <c r="AE168" s="109" t="s">
        <v>548</v>
      </c>
      <c r="AF168" s="106" t="s">
        <v>432</v>
      </c>
      <c r="AG168" s="182">
        <v>218874.43</v>
      </c>
      <c r="AH168" s="182"/>
      <c r="AI168" s="182"/>
      <c r="AJ168" s="182"/>
      <c r="AK168" s="182"/>
      <c r="AL168" s="183">
        <v>218874.43</v>
      </c>
      <c r="AM168" s="183"/>
      <c r="AN168" s="183"/>
      <c r="AO168" s="184">
        <v>218874.43</v>
      </c>
      <c r="AP168" s="184"/>
      <c r="AQ168" s="184"/>
    </row>
    <row r="169" spans="1:43" s="103" customFormat="1" ht="84" customHeight="1" outlineLevel="4" x14ac:dyDescent="0.2">
      <c r="A169" s="97"/>
      <c r="B169" s="98"/>
      <c r="C169" s="98"/>
      <c r="D169" s="98"/>
      <c r="E169" s="98"/>
      <c r="F169" s="98"/>
      <c r="G169" s="98"/>
      <c r="H169" s="185" t="s">
        <v>553</v>
      </c>
      <c r="I169" s="185"/>
      <c r="J169" s="185"/>
      <c r="K169" s="185"/>
      <c r="L169" s="185"/>
      <c r="M169" s="185"/>
      <c r="N169" s="185"/>
      <c r="O169" s="185"/>
      <c r="P169" s="185"/>
      <c r="Q169" s="185"/>
      <c r="R169" s="185"/>
      <c r="S169" s="185"/>
      <c r="T169" s="185"/>
      <c r="U169" s="186" t="s">
        <v>398</v>
      </c>
      <c r="V169" s="186"/>
      <c r="W169" s="186"/>
      <c r="X169" s="99" t="s">
        <v>421</v>
      </c>
      <c r="Y169" s="99" t="s">
        <v>537</v>
      </c>
      <c r="Z169" s="100" t="s">
        <v>531</v>
      </c>
      <c r="AA169" s="101" t="s">
        <v>410</v>
      </c>
      <c r="AB169" s="187" t="s">
        <v>422</v>
      </c>
      <c r="AC169" s="187"/>
      <c r="AD169" s="187"/>
      <c r="AE169" s="102" t="s">
        <v>541</v>
      </c>
      <c r="AF169" s="99"/>
      <c r="AG169" s="188">
        <v>350000</v>
      </c>
      <c r="AH169" s="188"/>
      <c r="AI169" s="188"/>
      <c r="AJ169" s="188"/>
      <c r="AK169" s="188"/>
      <c r="AL169" s="189">
        <v>350000</v>
      </c>
      <c r="AM169" s="189"/>
      <c r="AN169" s="189"/>
      <c r="AO169" s="190">
        <v>350000</v>
      </c>
      <c r="AP169" s="190"/>
      <c r="AQ169" s="190"/>
    </row>
    <row r="170" spans="1:43" s="110" customFormat="1" ht="11.25" customHeight="1" outlineLevel="5" x14ac:dyDescent="0.2">
      <c r="A170" s="104"/>
      <c r="B170" s="105"/>
      <c r="C170" s="105"/>
      <c r="D170" s="105"/>
      <c r="E170" s="105"/>
      <c r="F170" s="105"/>
      <c r="G170" s="105"/>
      <c r="H170" s="105"/>
      <c r="I170" s="105"/>
      <c r="J170" s="105"/>
      <c r="K170" s="179" t="s">
        <v>431</v>
      </c>
      <c r="L170" s="179"/>
      <c r="M170" s="179"/>
      <c r="N170" s="179"/>
      <c r="O170" s="179"/>
      <c r="P170" s="179"/>
      <c r="Q170" s="179"/>
      <c r="R170" s="179"/>
      <c r="S170" s="179"/>
      <c r="T170" s="179"/>
      <c r="U170" s="180" t="s">
        <v>398</v>
      </c>
      <c r="V170" s="180"/>
      <c r="W170" s="180"/>
      <c r="X170" s="106" t="s">
        <v>421</v>
      </c>
      <c r="Y170" s="106" t="s">
        <v>537</v>
      </c>
      <c r="Z170" s="107" t="s">
        <v>531</v>
      </c>
      <c r="AA170" s="108" t="s">
        <v>410</v>
      </c>
      <c r="AB170" s="181" t="s">
        <v>422</v>
      </c>
      <c r="AC170" s="181"/>
      <c r="AD170" s="181"/>
      <c r="AE170" s="109" t="s">
        <v>541</v>
      </c>
      <c r="AF170" s="106" t="s">
        <v>432</v>
      </c>
      <c r="AG170" s="182">
        <v>350000</v>
      </c>
      <c r="AH170" s="182"/>
      <c r="AI170" s="182"/>
      <c r="AJ170" s="182"/>
      <c r="AK170" s="182"/>
      <c r="AL170" s="183">
        <v>350000</v>
      </c>
      <c r="AM170" s="183"/>
      <c r="AN170" s="183"/>
      <c r="AO170" s="184">
        <v>350000</v>
      </c>
      <c r="AP170" s="184"/>
      <c r="AQ170" s="184"/>
    </row>
    <row r="171" spans="1:43" s="103" customFormat="1" ht="60" customHeight="1" outlineLevel="4" x14ac:dyDescent="0.2">
      <c r="A171" s="97"/>
      <c r="B171" s="98"/>
      <c r="C171" s="98"/>
      <c r="D171" s="98"/>
      <c r="E171" s="98"/>
      <c r="F171" s="98"/>
      <c r="G171" s="98"/>
      <c r="H171" s="185" t="s">
        <v>533</v>
      </c>
      <c r="I171" s="185"/>
      <c r="J171" s="185"/>
      <c r="K171" s="185"/>
      <c r="L171" s="185"/>
      <c r="M171" s="185"/>
      <c r="N171" s="185"/>
      <c r="O171" s="185"/>
      <c r="P171" s="185"/>
      <c r="Q171" s="185"/>
      <c r="R171" s="185"/>
      <c r="S171" s="185"/>
      <c r="T171" s="185"/>
      <c r="U171" s="186" t="s">
        <v>398</v>
      </c>
      <c r="V171" s="186"/>
      <c r="W171" s="186"/>
      <c r="X171" s="99" t="s">
        <v>421</v>
      </c>
      <c r="Y171" s="99" t="s">
        <v>537</v>
      </c>
      <c r="Z171" s="100" t="s">
        <v>534</v>
      </c>
      <c r="AA171" s="101" t="s">
        <v>413</v>
      </c>
      <c r="AB171" s="187" t="s">
        <v>422</v>
      </c>
      <c r="AC171" s="187"/>
      <c r="AD171" s="187"/>
      <c r="AE171" s="102" t="s">
        <v>535</v>
      </c>
      <c r="AF171" s="99"/>
      <c r="AG171" s="188">
        <v>156000</v>
      </c>
      <c r="AH171" s="188"/>
      <c r="AI171" s="188"/>
      <c r="AJ171" s="188"/>
      <c r="AK171" s="188"/>
      <c r="AL171" s="189">
        <v>156000</v>
      </c>
      <c r="AM171" s="189"/>
      <c r="AN171" s="189"/>
      <c r="AO171" s="190">
        <v>156000</v>
      </c>
      <c r="AP171" s="190"/>
      <c r="AQ171" s="190"/>
    </row>
    <row r="172" spans="1:43" s="110" customFormat="1" ht="11.25" customHeight="1" outlineLevel="5" x14ac:dyDescent="0.2">
      <c r="A172" s="104"/>
      <c r="B172" s="105"/>
      <c r="C172" s="105"/>
      <c r="D172" s="105"/>
      <c r="E172" s="105"/>
      <c r="F172" s="105"/>
      <c r="G172" s="105"/>
      <c r="H172" s="105"/>
      <c r="I172" s="105"/>
      <c r="J172" s="105"/>
      <c r="K172" s="179" t="s">
        <v>431</v>
      </c>
      <c r="L172" s="179"/>
      <c r="M172" s="179"/>
      <c r="N172" s="179"/>
      <c r="O172" s="179"/>
      <c r="P172" s="179"/>
      <c r="Q172" s="179"/>
      <c r="R172" s="179"/>
      <c r="S172" s="179"/>
      <c r="T172" s="179"/>
      <c r="U172" s="180" t="s">
        <v>398</v>
      </c>
      <c r="V172" s="180"/>
      <c r="W172" s="180"/>
      <c r="X172" s="106" t="s">
        <v>421</v>
      </c>
      <c r="Y172" s="106" t="s">
        <v>537</v>
      </c>
      <c r="Z172" s="107" t="s">
        <v>534</v>
      </c>
      <c r="AA172" s="108" t="s">
        <v>413</v>
      </c>
      <c r="AB172" s="181" t="s">
        <v>422</v>
      </c>
      <c r="AC172" s="181"/>
      <c r="AD172" s="181"/>
      <c r="AE172" s="109" t="s">
        <v>535</v>
      </c>
      <c r="AF172" s="106" t="s">
        <v>432</v>
      </c>
      <c r="AG172" s="182">
        <v>156000</v>
      </c>
      <c r="AH172" s="182"/>
      <c r="AI172" s="182"/>
      <c r="AJ172" s="182"/>
      <c r="AK172" s="182"/>
      <c r="AL172" s="183">
        <v>156000</v>
      </c>
      <c r="AM172" s="183"/>
      <c r="AN172" s="183"/>
      <c r="AO172" s="184">
        <v>156000</v>
      </c>
      <c r="AP172" s="184"/>
      <c r="AQ172" s="184"/>
    </row>
    <row r="173" spans="1:43" s="85" customFormat="1" ht="15" customHeight="1" outlineLevel="2" x14ac:dyDescent="0.2">
      <c r="A173" s="76"/>
      <c r="B173" s="77"/>
      <c r="C173" s="77"/>
      <c r="D173" s="191" t="s">
        <v>554</v>
      </c>
      <c r="E173" s="191"/>
      <c r="F173" s="191"/>
      <c r="G173" s="191"/>
      <c r="H173" s="191"/>
      <c r="I173" s="191"/>
      <c r="J173" s="191"/>
      <c r="K173" s="191"/>
      <c r="L173" s="191"/>
      <c r="M173" s="191"/>
      <c r="N173" s="191"/>
      <c r="O173" s="191"/>
      <c r="P173" s="191"/>
      <c r="Q173" s="191"/>
      <c r="R173" s="191"/>
      <c r="S173" s="191"/>
      <c r="T173" s="191"/>
      <c r="U173" s="192" t="s">
        <v>398</v>
      </c>
      <c r="V173" s="192"/>
      <c r="W173" s="192"/>
      <c r="X173" s="78" t="s">
        <v>531</v>
      </c>
      <c r="Y173" s="78" t="s">
        <v>422</v>
      </c>
      <c r="Z173" s="79"/>
      <c r="AA173" s="80"/>
      <c r="AB173" s="81"/>
      <c r="AC173" s="82"/>
      <c r="AD173" s="83"/>
      <c r="AE173" s="84"/>
      <c r="AF173" s="78"/>
      <c r="AG173" s="193">
        <v>6795248</v>
      </c>
      <c r="AH173" s="193"/>
      <c r="AI173" s="193"/>
      <c r="AJ173" s="193"/>
      <c r="AK173" s="193"/>
      <c r="AL173" s="194">
        <v>6718648</v>
      </c>
      <c r="AM173" s="194"/>
      <c r="AN173" s="194"/>
      <c r="AO173" s="195">
        <v>6684748</v>
      </c>
      <c r="AP173" s="195"/>
      <c r="AQ173" s="195"/>
    </row>
    <row r="174" spans="1:43" s="96" customFormat="1" ht="15" customHeight="1" outlineLevel="3" x14ac:dyDescent="0.2">
      <c r="A174" s="86"/>
      <c r="B174" s="87"/>
      <c r="C174" s="87"/>
      <c r="D174" s="88"/>
      <c r="E174" s="196" t="s">
        <v>555</v>
      </c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7" t="s">
        <v>398</v>
      </c>
      <c r="V174" s="197"/>
      <c r="W174" s="197"/>
      <c r="X174" s="89" t="s">
        <v>531</v>
      </c>
      <c r="Y174" s="89" t="s">
        <v>556</v>
      </c>
      <c r="Z174" s="90"/>
      <c r="AA174" s="91"/>
      <c r="AB174" s="92"/>
      <c r="AC174" s="93"/>
      <c r="AD174" s="94"/>
      <c r="AE174" s="95"/>
      <c r="AF174" s="89"/>
      <c r="AG174" s="198">
        <v>6795248</v>
      </c>
      <c r="AH174" s="198"/>
      <c r="AI174" s="198"/>
      <c r="AJ174" s="198"/>
      <c r="AK174" s="198"/>
      <c r="AL174" s="199">
        <v>6718648</v>
      </c>
      <c r="AM174" s="199"/>
      <c r="AN174" s="199"/>
      <c r="AO174" s="200">
        <v>6684748</v>
      </c>
      <c r="AP174" s="200"/>
      <c r="AQ174" s="200"/>
    </row>
    <row r="175" spans="1:43" s="103" customFormat="1" ht="72" customHeight="1" outlineLevel="4" x14ac:dyDescent="0.2">
      <c r="A175" s="97"/>
      <c r="B175" s="98"/>
      <c r="C175" s="98"/>
      <c r="D175" s="98"/>
      <c r="E175" s="98"/>
      <c r="F175" s="98"/>
      <c r="G175" s="98"/>
      <c r="H175" s="185" t="s">
        <v>538</v>
      </c>
      <c r="I175" s="185"/>
      <c r="J175" s="185"/>
      <c r="K175" s="185"/>
      <c r="L175" s="185"/>
      <c r="M175" s="185"/>
      <c r="N175" s="185"/>
      <c r="O175" s="185"/>
      <c r="P175" s="185"/>
      <c r="Q175" s="185"/>
      <c r="R175" s="185"/>
      <c r="S175" s="185"/>
      <c r="T175" s="185"/>
      <c r="U175" s="186" t="s">
        <v>398</v>
      </c>
      <c r="V175" s="186"/>
      <c r="W175" s="186"/>
      <c r="X175" s="99" t="s">
        <v>531</v>
      </c>
      <c r="Y175" s="99" t="s">
        <v>556</v>
      </c>
      <c r="Z175" s="100" t="s">
        <v>424</v>
      </c>
      <c r="AA175" s="101" t="s">
        <v>410</v>
      </c>
      <c r="AB175" s="187" t="s">
        <v>422</v>
      </c>
      <c r="AC175" s="187"/>
      <c r="AD175" s="187"/>
      <c r="AE175" s="102" t="s">
        <v>539</v>
      </c>
      <c r="AF175" s="99"/>
      <c r="AG175" s="188">
        <v>6795248</v>
      </c>
      <c r="AH175" s="188"/>
      <c r="AI175" s="188"/>
      <c r="AJ175" s="188"/>
      <c r="AK175" s="188"/>
      <c r="AL175" s="189">
        <v>6718648</v>
      </c>
      <c r="AM175" s="189"/>
      <c r="AN175" s="189"/>
      <c r="AO175" s="190">
        <v>6684748</v>
      </c>
      <c r="AP175" s="190"/>
      <c r="AQ175" s="190"/>
    </row>
    <row r="176" spans="1:43" s="110" customFormat="1" ht="11.25" customHeight="1" outlineLevel="5" x14ac:dyDescent="0.2">
      <c r="A176" s="104"/>
      <c r="B176" s="105"/>
      <c r="C176" s="105"/>
      <c r="D176" s="105"/>
      <c r="E176" s="105"/>
      <c r="F176" s="105"/>
      <c r="G176" s="105"/>
      <c r="H176" s="105"/>
      <c r="I176" s="105"/>
      <c r="J176" s="105"/>
      <c r="K176" s="179" t="s">
        <v>431</v>
      </c>
      <c r="L176" s="179"/>
      <c r="M176" s="179"/>
      <c r="N176" s="179"/>
      <c r="O176" s="179"/>
      <c r="P176" s="179"/>
      <c r="Q176" s="179"/>
      <c r="R176" s="179"/>
      <c r="S176" s="179"/>
      <c r="T176" s="179"/>
      <c r="U176" s="180" t="s">
        <v>398</v>
      </c>
      <c r="V176" s="180"/>
      <c r="W176" s="180"/>
      <c r="X176" s="106" t="s">
        <v>531</v>
      </c>
      <c r="Y176" s="106" t="s">
        <v>556</v>
      </c>
      <c r="Z176" s="107" t="s">
        <v>424</v>
      </c>
      <c r="AA176" s="108" t="s">
        <v>410</v>
      </c>
      <c r="AB176" s="181" t="s">
        <v>422</v>
      </c>
      <c r="AC176" s="181"/>
      <c r="AD176" s="181"/>
      <c r="AE176" s="109" t="s">
        <v>539</v>
      </c>
      <c r="AF176" s="106" t="s">
        <v>432</v>
      </c>
      <c r="AG176" s="182">
        <v>88338</v>
      </c>
      <c r="AH176" s="182"/>
      <c r="AI176" s="182"/>
      <c r="AJ176" s="182"/>
      <c r="AK176" s="182"/>
      <c r="AL176" s="183">
        <v>87342</v>
      </c>
      <c r="AM176" s="183"/>
      <c r="AN176" s="183"/>
      <c r="AO176" s="184">
        <v>86902</v>
      </c>
      <c r="AP176" s="184"/>
      <c r="AQ176" s="184"/>
    </row>
    <row r="177" spans="1:43" s="110" customFormat="1" ht="33.75" customHeight="1" outlineLevel="5" thickBot="1" x14ac:dyDescent="0.25">
      <c r="A177" s="104"/>
      <c r="B177" s="105"/>
      <c r="C177" s="105"/>
      <c r="D177" s="105"/>
      <c r="E177" s="105"/>
      <c r="F177" s="105"/>
      <c r="G177" s="105"/>
      <c r="H177" s="105"/>
      <c r="I177" s="105"/>
      <c r="J177" s="105"/>
      <c r="K177" s="179" t="s">
        <v>557</v>
      </c>
      <c r="L177" s="179"/>
      <c r="M177" s="179"/>
      <c r="N177" s="179"/>
      <c r="O177" s="179"/>
      <c r="P177" s="179"/>
      <c r="Q177" s="179"/>
      <c r="R177" s="179"/>
      <c r="S177" s="179"/>
      <c r="T177" s="179"/>
      <c r="U177" s="180" t="s">
        <v>398</v>
      </c>
      <c r="V177" s="180"/>
      <c r="W177" s="180"/>
      <c r="X177" s="106" t="s">
        <v>531</v>
      </c>
      <c r="Y177" s="106" t="s">
        <v>556</v>
      </c>
      <c r="Z177" s="107" t="s">
        <v>424</v>
      </c>
      <c r="AA177" s="108" t="s">
        <v>410</v>
      </c>
      <c r="AB177" s="181" t="s">
        <v>422</v>
      </c>
      <c r="AC177" s="181"/>
      <c r="AD177" s="181"/>
      <c r="AE177" s="109" t="s">
        <v>539</v>
      </c>
      <c r="AF177" s="106" t="s">
        <v>558</v>
      </c>
      <c r="AG177" s="182">
        <v>6706910</v>
      </c>
      <c r="AH177" s="182"/>
      <c r="AI177" s="182"/>
      <c r="AJ177" s="182"/>
      <c r="AK177" s="182"/>
      <c r="AL177" s="183">
        <v>6631306</v>
      </c>
      <c r="AM177" s="183"/>
      <c r="AN177" s="183"/>
      <c r="AO177" s="184">
        <v>6597846</v>
      </c>
      <c r="AP177" s="184"/>
      <c r="AQ177" s="184"/>
    </row>
    <row r="178" spans="1:43" s="72" customFormat="1" ht="15.75" customHeight="1" thickBot="1" x14ac:dyDescent="0.3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2" t="s">
        <v>559</v>
      </c>
      <c r="AG178" s="176">
        <v>1110390310.8499999</v>
      </c>
      <c r="AH178" s="176"/>
      <c r="AI178" s="176"/>
      <c r="AJ178" s="176"/>
      <c r="AK178" s="176"/>
      <c r="AL178" s="177">
        <v>1187782899.1299999</v>
      </c>
      <c r="AM178" s="177"/>
      <c r="AN178" s="177"/>
      <c r="AO178" s="178">
        <v>1207756799.1199999</v>
      </c>
      <c r="AP178" s="178"/>
      <c r="AQ178" s="178"/>
    </row>
    <row r="179" spans="1:43" ht="11.25" customHeight="1" x14ac:dyDescent="0.25"/>
    <row r="180" spans="1:43" s="113" customFormat="1" ht="39" customHeight="1" x14ac:dyDescent="0.3">
      <c r="A180" s="173" t="s">
        <v>560</v>
      </c>
      <c r="B180" s="173"/>
      <c r="C180" s="173"/>
      <c r="D180" s="173"/>
      <c r="E180" s="173"/>
      <c r="F180" s="173"/>
      <c r="G180" s="173"/>
      <c r="H180" s="173"/>
      <c r="I180" s="173"/>
      <c r="J180" s="173"/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V180" s="114"/>
      <c r="W180" s="114"/>
      <c r="X180" s="114"/>
      <c r="Y180" s="114"/>
      <c r="Z180" s="114"/>
      <c r="AA180" s="114"/>
      <c r="AB180" s="114"/>
      <c r="AC180" s="114"/>
      <c r="AD180" s="114"/>
      <c r="AE180" s="114"/>
      <c r="AF180" s="114"/>
      <c r="AJ180" s="174"/>
      <c r="AK180" s="174"/>
      <c r="AL180" s="174"/>
      <c r="AM180" s="174"/>
      <c r="AN180" s="174"/>
      <c r="AO180" s="174"/>
    </row>
    <row r="181" spans="1:43" s="115" customFormat="1" ht="18.75" customHeight="1" x14ac:dyDescent="0.2">
      <c r="V181" s="116" t="s">
        <v>561</v>
      </c>
      <c r="W181" s="116"/>
      <c r="X181" s="116"/>
      <c r="Y181" s="116"/>
      <c r="Z181" s="116"/>
      <c r="AA181" s="116"/>
      <c r="AB181" s="116"/>
      <c r="AC181" s="116"/>
      <c r="AD181" s="116"/>
      <c r="AE181" s="116"/>
      <c r="AF181" s="116"/>
      <c r="AG181" s="175" t="s">
        <v>562</v>
      </c>
      <c r="AH181" s="175"/>
      <c r="AJ181" s="116" t="s">
        <v>563</v>
      </c>
      <c r="AK181" s="116"/>
      <c r="AL181" s="116"/>
      <c r="AM181" s="116"/>
      <c r="AN181" s="116"/>
      <c r="AO181" s="116"/>
    </row>
    <row r="182" spans="1:43" s="113" customFormat="1" ht="41.25" customHeight="1" x14ac:dyDescent="0.3">
      <c r="A182" s="173" t="s">
        <v>564</v>
      </c>
      <c r="B182" s="173"/>
      <c r="C182" s="173"/>
      <c r="D182" s="173"/>
      <c r="E182" s="173"/>
      <c r="F182" s="173"/>
      <c r="G182" s="173"/>
      <c r="H182" s="173"/>
      <c r="I182" s="173"/>
      <c r="J182" s="173"/>
      <c r="K182" s="173"/>
      <c r="L182" s="173"/>
      <c r="M182" s="173"/>
      <c r="N182" s="173"/>
      <c r="O182" s="173"/>
      <c r="P182" s="173"/>
      <c r="Q182" s="173"/>
      <c r="S182" s="117"/>
      <c r="T182" s="117"/>
      <c r="U182" s="117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18"/>
      <c r="AI182" s="174"/>
      <c r="AJ182" s="174"/>
      <c r="AK182" s="174"/>
      <c r="AL182" s="174"/>
      <c r="AM182" s="174"/>
      <c r="AN182" s="174"/>
      <c r="AO182" s="119"/>
    </row>
    <row r="183" spans="1:43" s="115" customFormat="1" ht="18.75" customHeight="1" x14ac:dyDescent="0.2">
      <c r="V183" s="116" t="s">
        <v>561</v>
      </c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75"/>
      <c r="AH183" s="175"/>
      <c r="AJ183" s="116" t="s">
        <v>563</v>
      </c>
      <c r="AK183" s="116"/>
      <c r="AL183" s="116"/>
      <c r="AM183" s="116"/>
      <c r="AN183" s="116"/>
      <c r="AO183" s="116"/>
    </row>
    <row r="184" spans="1:43" ht="11.25" customHeight="1" x14ac:dyDescent="0.25">
      <c r="A184" s="120" t="s">
        <v>389</v>
      </c>
      <c r="B184" s="120"/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</row>
  </sheetData>
  <mergeCells count="1018">
    <mergeCell ref="Q1:AK3"/>
    <mergeCell ref="AO2:AQ2"/>
    <mergeCell ref="Q4:AK4"/>
    <mergeCell ref="AO4:AQ4"/>
    <mergeCell ref="A5:Q5"/>
    <mergeCell ref="R5:AK5"/>
    <mergeCell ref="AL9:AN10"/>
    <mergeCell ref="AO9:AQ10"/>
    <mergeCell ref="A11:T11"/>
    <mergeCell ref="U11:W11"/>
    <mergeCell ref="Z11:AE11"/>
    <mergeCell ref="AG11:AK11"/>
    <mergeCell ref="AL11:AN11"/>
    <mergeCell ref="AO11:AQ11"/>
    <mergeCell ref="R6:AK6"/>
    <mergeCell ref="AO6:AQ6"/>
    <mergeCell ref="AO7:AQ7"/>
    <mergeCell ref="A9:T10"/>
    <mergeCell ref="U9:W10"/>
    <mergeCell ref="X9:X10"/>
    <mergeCell ref="Y9:Y10"/>
    <mergeCell ref="Z9:AE10"/>
    <mergeCell ref="AF9:AF10"/>
    <mergeCell ref="AG9:AK10"/>
    <mergeCell ref="H16:T16"/>
    <mergeCell ref="U16:W16"/>
    <mergeCell ref="AB16:AD16"/>
    <mergeCell ref="AG16:AK16"/>
    <mergeCell ref="AL16:AN16"/>
    <mergeCell ref="AO16:AQ16"/>
    <mergeCell ref="D14:T14"/>
    <mergeCell ref="U14:W14"/>
    <mergeCell ref="AG14:AK14"/>
    <mergeCell ref="AL14:AN14"/>
    <mergeCell ref="AO14:AQ14"/>
    <mergeCell ref="E15:T15"/>
    <mergeCell ref="U15:W15"/>
    <mergeCell ref="AG15:AK15"/>
    <mergeCell ref="AL15:AN15"/>
    <mergeCell ref="AO15:AQ15"/>
    <mergeCell ref="A12:AF12"/>
    <mergeCell ref="AG12:AK12"/>
    <mergeCell ref="AL12:AN12"/>
    <mergeCell ref="AO12:AQ12"/>
    <mergeCell ref="C13:AF13"/>
    <mergeCell ref="AG13:AK13"/>
    <mergeCell ref="AL13:AN13"/>
    <mergeCell ref="AO13:AQ13"/>
    <mergeCell ref="K19:T19"/>
    <mergeCell ref="U19:W19"/>
    <mergeCell ref="AB19:AD19"/>
    <mergeCell ref="AG19:AK19"/>
    <mergeCell ref="AL19:AN19"/>
    <mergeCell ref="AO19:AQ19"/>
    <mergeCell ref="K18:T18"/>
    <mergeCell ref="U18:W18"/>
    <mergeCell ref="AB18:AD18"/>
    <mergeCell ref="AG18:AK18"/>
    <mergeCell ref="AL18:AN18"/>
    <mergeCell ref="AO18:AQ18"/>
    <mergeCell ref="K17:T17"/>
    <mergeCell ref="U17:W17"/>
    <mergeCell ref="AB17:AD17"/>
    <mergeCell ref="AG17:AK17"/>
    <mergeCell ref="AL17:AN17"/>
    <mergeCell ref="AO17:AQ17"/>
    <mergeCell ref="K22:T22"/>
    <mergeCell ref="U22:W22"/>
    <mergeCell ref="AB22:AD22"/>
    <mergeCell ref="AG22:AK22"/>
    <mergeCell ref="AL22:AN22"/>
    <mergeCell ref="AO22:AQ22"/>
    <mergeCell ref="H21:T21"/>
    <mergeCell ref="U21:W21"/>
    <mergeCell ref="AB21:AD21"/>
    <mergeCell ref="AG21:AK21"/>
    <mergeCell ref="AL21:AN21"/>
    <mergeCell ref="AO21:AQ21"/>
    <mergeCell ref="K20:T20"/>
    <mergeCell ref="U20:W20"/>
    <mergeCell ref="AB20:AD20"/>
    <mergeCell ref="AG20:AK20"/>
    <mergeCell ref="AL20:AN20"/>
    <mergeCell ref="AO20:AQ20"/>
    <mergeCell ref="H25:T25"/>
    <mergeCell ref="U25:W25"/>
    <mergeCell ref="AB25:AD25"/>
    <mergeCell ref="AG25:AK25"/>
    <mergeCell ref="AL25:AN25"/>
    <mergeCell ref="AO25:AQ25"/>
    <mergeCell ref="K24:T24"/>
    <mergeCell ref="U24:W24"/>
    <mergeCell ref="AB24:AD24"/>
    <mergeCell ref="AG24:AK24"/>
    <mergeCell ref="AL24:AN24"/>
    <mergeCell ref="AO24:AQ24"/>
    <mergeCell ref="K23:T23"/>
    <mergeCell ref="U23:W23"/>
    <mergeCell ref="AB23:AD23"/>
    <mergeCell ref="AG23:AK23"/>
    <mergeCell ref="AL23:AN23"/>
    <mergeCell ref="AO23:AQ23"/>
    <mergeCell ref="K28:T28"/>
    <mergeCell ref="U28:W28"/>
    <mergeCell ref="AB28:AD28"/>
    <mergeCell ref="AG28:AK28"/>
    <mergeCell ref="AL28:AN28"/>
    <mergeCell ref="AO28:AQ28"/>
    <mergeCell ref="H27:T27"/>
    <mergeCell ref="U27:W27"/>
    <mergeCell ref="AB27:AD27"/>
    <mergeCell ref="AG27:AK27"/>
    <mergeCell ref="AL27:AN27"/>
    <mergeCell ref="AO27:AQ27"/>
    <mergeCell ref="K26:T26"/>
    <mergeCell ref="U26:W26"/>
    <mergeCell ref="AB26:AD26"/>
    <mergeCell ref="AG26:AK26"/>
    <mergeCell ref="AL26:AN26"/>
    <mergeCell ref="AO26:AQ26"/>
    <mergeCell ref="K31:T31"/>
    <mergeCell ref="U31:W31"/>
    <mergeCell ref="AB31:AD31"/>
    <mergeCell ref="AG31:AK31"/>
    <mergeCell ref="AL31:AN31"/>
    <mergeCell ref="AO31:AQ31"/>
    <mergeCell ref="K30:T30"/>
    <mergeCell ref="U30:W30"/>
    <mergeCell ref="AB30:AD30"/>
    <mergeCell ref="AG30:AK30"/>
    <mergeCell ref="AL30:AN30"/>
    <mergeCell ref="AO30:AQ30"/>
    <mergeCell ref="H29:T29"/>
    <mergeCell ref="U29:W29"/>
    <mergeCell ref="AB29:AD29"/>
    <mergeCell ref="AG29:AK29"/>
    <mergeCell ref="AL29:AN29"/>
    <mergeCell ref="AO29:AQ29"/>
    <mergeCell ref="K34:T34"/>
    <mergeCell ref="U34:W34"/>
    <mergeCell ref="AB34:AD34"/>
    <mergeCell ref="AG34:AK34"/>
    <mergeCell ref="AL34:AN34"/>
    <mergeCell ref="AO34:AQ34"/>
    <mergeCell ref="H33:T33"/>
    <mergeCell ref="U33:W33"/>
    <mergeCell ref="AB33:AD33"/>
    <mergeCell ref="AG33:AK33"/>
    <mergeCell ref="AL33:AN33"/>
    <mergeCell ref="AO33:AQ33"/>
    <mergeCell ref="K32:T32"/>
    <mergeCell ref="U32:W32"/>
    <mergeCell ref="AB32:AD32"/>
    <mergeCell ref="AG32:AK32"/>
    <mergeCell ref="AL32:AN32"/>
    <mergeCell ref="AO32:AQ32"/>
    <mergeCell ref="K37:T37"/>
    <mergeCell ref="U37:W37"/>
    <mergeCell ref="AB37:AD37"/>
    <mergeCell ref="AG37:AK37"/>
    <mergeCell ref="AL37:AN37"/>
    <mergeCell ref="AO37:AQ37"/>
    <mergeCell ref="K36:T36"/>
    <mergeCell ref="U36:W36"/>
    <mergeCell ref="AB36:AD36"/>
    <mergeCell ref="AG36:AK36"/>
    <mergeCell ref="AL36:AN36"/>
    <mergeCell ref="AO36:AQ36"/>
    <mergeCell ref="H35:T35"/>
    <mergeCell ref="U35:W35"/>
    <mergeCell ref="AB35:AD35"/>
    <mergeCell ref="AG35:AK35"/>
    <mergeCell ref="AL35:AN35"/>
    <mergeCell ref="AO35:AQ35"/>
    <mergeCell ref="H40:T40"/>
    <mergeCell ref="U40:W40"/>
    <mergeCell ref="AB40:AD40"/>
    <mergeCell ref="AG40:AK40"/>
    <mergeCell ref="AL40:AN40"/>
    <mergeCell ref="AO40:AQ40"/>
    <mergeCell ref="K39:T39"/>
    <mergeCell ref="U39:W39"/>
    <mergeCell ref="AB39:AD39"/>
    <mergeCell ref="AG39:AK39"/>
    <mergeCell ref="AL39:AN39"/>
    <mergeCell ref="AO39:AQ39"/>
    <mergeCell ref="H38:T38"/>
    <mergeCell ref="U38:W38"/>
    <mergeCell ref="AB38:AD38"/>
    <mergeCell ref="AG38:AK38"/>
    <mergeCell ref="AL38:AN38"/>
    <mergeCell ref="AO38:AQ38"/>
    <mergeCell ref="H43:T43"/>
    <mergeCell ref="U43:W43"/>
    <mergeCell ref="AB43:AD43"/>
    <mergeCell ref="AG43:AK43"/>
    <mergeCell ref="AL43:AN43"/>
    <mergeCell ref="AO43:AQ43"/>
    <mergeCell ref="K42:T42"/>
    <mergeCell ref="U42:W42"/>
    <mergeCell ref="AB42:AD42"/>
    <mergeCell ref="AG42:AK42"/>
    <mergeCell ref="AL42:AN42"/>
    <mergeCell ref="AO42:AQ42"/>
    <mergeCell ref="K41:T41"/>
    <mergeCell ref="U41:W41"/>
    <mergeCell ref="AB41:AD41"/>
    <mergeCell ref="AG41:AK41"/>
    <mergeCell ref="AL41:AN41"/>
    <mergeCell ref="AO41:AQ41"/>
    <mergeCell ref="K46:T46"/>
    <mergeCell ref="U46:W46"/>
    <mergeCell ref="AB46:AD46"/>
    <mergeCell ref="AG46:AK46"/>
    <mergeCell ref="AL46:AN46"/>
    <mergeCell ref="AO46:AQ46"/>
    <mergeCell ref="K45:T45"/>
    <mergeCell ref="U45:W45"/>
    <mergeCell ref="AB45:AD45"/>
    <mergeCell ref="AG45:AK45"/>
    <mergeCell ref="AL45:AN45"/>
    <mergeCell ref="AO45:AQ45"/>
    <mergeCell ref="K44:T44"/>
    <mergeCell ref="U44:W44"/>
    <mergeCell ref="AB44:AD44"/>
    <mergeCell ref="AG44:AK44"/>
    <mergeCell ref="AL44:AN44"/>
    <mergeCell ref="AO44:AQ44"/>
    <mergeCell ref="H49:T49"/>
    <mergeCell ref="U49:W49"/>
    <mergeCell ref="AB49:AD49"/>
    <mergeCell ref="AG49:AK49"/>
    <mergeCell ref="AL49:AN49"/>
    <mergeCell ref="AO49:AQ49"/>
    <mergeCell ref="K48:T48"/>
    <mergeCell ref="U48:W48"/>
    <mergeCell ref="AB48:AD48"/>
    <mergeCell ref="AG48:AK48"/>
    <mergeCell ref="AL48:AN48"/>
    <mergeCell ref="AO48:AQ48"/>
    <mergeCell ref="H47:T47"/>
    <mergeCell ref="U47:W47"/>
    <mergeCell ref="AB47:AD47"/>
    <mergeCell ref="AG47:AK47"/>
    <mergeCell ref="AL47:AN47"/>
    <mergeCell ref="AO47:AQ47"/>
    <mergeCell ref="K52:T52"/>
    <mergeCell ref="U52:W52"/>
    <mergeCell ref="AB52:AD52"/>
    <mergeCell ref="AG52:AK52"/>
    <mergeCell ref="AL52:AN52"/>
    <mergeCell ref="AO52:AQ52"/>
    <mergeCell ref="H51:T51"/>
    <mergeCell ref="U51:W51"/>
    <mergeCell ref="AB51:AD51"/>
    <mergeCell ref="AG51:AK51"/>
    <mergeCell ref="AL51:AN51"/>
    <mergeCell ref="AO51:AQ51"/>
    <mergeCell ref="K50:T50"/>
    <mergeCell ref="U50:W50"/>
    <mergeCell ref="AB50:AD50"/>
    <mergeCell ref="AG50:AK50"/>
    <mergeCell ref="AL50:AN50"/>
    <mergeCell ref="AO50:AQ50"/>
    <mergeCell ref="K56:T56"/>
    <mergeCell ref="U56:W56"/>
    <mergeCell ref="AB56:AD56"/>
    <mergeCell ref="AG56:AK56"/>
    <mergeCell ref="AL56:AN56"/>
    <mergeCell ref="AO56:AQ56"/>
    <mergeCell ref="AO54:AQ54"/>
    <mergeCell ref="K55:T55"/>
    <mergeCell ref="U55:W55"/>
    <mergeCell ref="AB55:AD55"/>
    <mergeCell ref="AG55:AK55"/>
    <mergeCell ref="AL55:AN55"/>
    <mergeCell ref="AO55:AQ55"/>
    <mergeCell ref="E53:T53"/>
    <mergeCell ref="U53:W53"/>
    <mergeCell ref="AG53:AK53"/>
    <mergeCell ref="AL53:AN53"/>
    <mergeCell ref="AO53:AQ53"/>
    <mergeCell ref="H54:T54"/>
    <mergeCell ref="U54:W54"/>
    <mergeCell ref="AB54:AD54"/>
    <mergeCell ref="AG54:AK54"/>
    <mergeCell ref="AL54:AN54"/>
    <mergeCell ref="K59:T59"/>
    <mergeCell ref="U59:W59"/>
    <mergeCell ref="AB59:AD59"/>
    <mergeCell ref="AG59:AK59"/>
    <mergeCell ref="AL59:AN59"/>
    <mergeCell ref="AO59:AQ59"/>
    <mergeCell ref="K58:T58"/>
    <mergeCell ref="U58:W58"/>
    <mergeCell ref="AB58:AD58"/>
    <mergeCell ref="AG58:AK58"/>
    <mergeCell ref="AL58:AN58"/>
    <mergeCell ref="AO58:AQ58"/>
    <mergeCell ref="K57:T57"/>
    <mergeCell ref="U57:W57"/>
    <mergeCell ref="AB57:AD57"/>
    <mergeCell ref="AG57:AK57"/>
    <mergeCell ref="AL57:AN57"/>
    <mergeCell ref="AO57:AQ57"/>
    <mergeCell ref="K62:T62"/>
    <mergeCell ref="U62:W62"/>
    <mergeCell ref="AB62:AD62"/>
    <mergeCell ref="AG62:AK62"/>
    <mergeCell ref="AL62:AN62"/>
    <mergeCell ref="AO62:AQ62"/>
    <mergeCell ref="H61:T61"/>
    <mergeCell ref="U61:W61"/>
    <mergeCell ref="AB61:AD61"/>
    <mergeCell ref="AG61:AK61"/>
    <mergeCell ref="AL61:AN61"/>
    <mergeCell ref="AO61:AQ61"/>
    <mergeCell ref="K60:T60"/>
    <mergeCell ref="U60:W60"/>
    <mergeCell ref="AB60:AD60"/>
    <mergeCell ref="AG60:AK60"/>
    <mergeCell ref="AL60:AN60"/>
    <mergeCell ref="AO60:AQ60"/>
    <mergeCell ref="H65:T65"/>
    <mergeCell ref="U65:W65"/>
    <mergeCell ref="AB65:AD65"/>
    <mergeCell ref="AG65:AK65"/>
    <mergeCell ref="AL65:AN65"/>
    <mergeCell ref="AO65:AQ65"/>
    <mergeCell ref="K64:T64"/>
    <mergeCell ref="U64:W64"/>
    <mergeCell ref="AB64:AD64"/>
    <mergeCell ref="AG64:AK64"/>
    <mergeCell ref="AL64:AN64"/>
    <mergeCell ref="AO64:AQ64"/>
    <mergeCell ref="K63:T63"/>
    <mergeCell ref="U63:W63"/>
    <mergeCell ref="AB63:AD63"/>
    <mergeCell ref="AG63:AK63"/>
    <mergeCell ref="AL63:AN63"/>
    <mergeCell ref="AO63:AQ63"/>
    <mergeCell ref="K68:T68"/>
    <mergeCell ref="U68:W68"/>
    <mergeCell ref="AB68:AD68"/>
    <mergeCell ref="AG68:AK68"/>
    <mergeCell ref="AL68:AN68"/>
    <mergeCell ref="AO68:AQ68"/>
    <mergeCell ref="H67:T67"/>
    <mergeCell ref="U67:W67"/>
    <mergeCell ref="AB67:AD67"/>
    <mergeCell ref="AG67:AK67"/>
    <mergeCell ref="AL67:AN67"/>
    <mergeCell ref="AO67:AQ67"/>
    <mergeCell ref="K66:T66"/>
    <mergeCell ref="U66:W66"/>
    <mergeCell ref="AB66:AD66"/>
    <mergeCell ref="AG66:AK66"/>
    <mergeCell ref="AL66:AN66"/>
    <mergeCell ref="AO66:AQ66"/>
    <mergeCell ref="K71:T71"/>
    <mergeCell ref="U71:W71"/>
    <mergeCell ref="AB71:AD71"/>
    <mergeCell ref="AG71:AK71"/>
    <mergeCell ref="AL71:AN71"/>
    <mergeCell ref="AO71:AQ71"/>
    <mergeCell ref="H70:T70"/>
    <mergeCell ref="U70:W70"/>
    <mergeCell ref="AB70:AD70"/>
    <mergeCell ref="AG70:AK70"/>
    <mergeCell ref="AL70:AN70"/>
    <mergeCell ref="AO70:AQ70"/>
    <mergeCell ref="K69:T69"/>
    <mergeCell ref="U69:W69"/>
    <mergeCell ref="AB69:AD69"/>
    <mergeCell ref="AG69:AK69"/>
    <mergeCell ref="AL69:AN69"/>
    <mergeCell ref="AO69:AQ69"/>
    <mergeCell ref="K74:T74"/>
    <mergeCell ref="U74:W74"/>
    <mergeCell ref="AB74:AD74"/>
    <mergeCell ref="AG74:AK74"/>
    <mergeCell ref="AL74:AN74"/>
    <mergeCell ref="AO74:AQ74"/>
    <mergeCell ref="K73:T73"/>
    <mergeCell ref="U73:W73"/>
    <mergeCell ref="AB73:AD73"/>
    <mergeCell ref="AG73:AK73"/>
    <mergeCell ref="AL73:AN73"/>
    <mergeCell ref="AO73:AQ73"/>
    <mergeCell ref="H72:T72"/>
    <mergeCell ref="U72:W72"/>
    <mergeCell ref="AB72:AD72"/>
    <mergeCell ref="AG72:AK72"/>
    <mergeCell ref="AL72:AN72"/>
    <mergeCell ref="AO72:AQ72"/>
    <mergeCell ref="K77:T77"/>
    <mergeCell ref="U77:W77"/>
    <mergeCell ref="AB77:AD77"/>
    <mergeCell ref="AG77:AK77"/>
    <mergeCell ref="AL77:AN77"/>
    <mergeCell ref="AO77:AQ77"/>
    <mergeCell ref="H76:T76"/>
    <mergeCell ref="U76:W76"/>
    <mergeCell ref="AB76:AD76"/>
    <mergeCell ref="AG76:AK76"/>
    <mergeCell ref="AL76:AN76"/>
    <mergeCell ref="AO76:AQ76"/>
    <mergeCell ref="K75:T75"/>
    <mergeCell ref="U75:W75"/>
    <mergeCell ref="AB75:AD75"/>
    <mergeCell ref="AG75:AK75"/>
    <mergeCell ref="AL75:AN75"/>
    <mergeCell ref="AO75:AQ75"/>
    <mergeCell ref="H80:T80"/>
    <mergeCell ref="U80:W80"/>
    <mergeCell ref="AB80:AD80"/>
    <mergeCell ref="AG80:AK80"/>
    <mergeCell ref="AL80:AN80"/>
    <mergeCell ref="AO80:AQ80"/>
    <mergeCell ref="K79:T79"/>
    <mergeCell ref="U79:W79"/>
    <mergeCell ref="AB79:AD79"/>
    <mergeCell ref="AG79:AK79"/>
    <mergeCell ref="AL79:AN79"/>
    <mergeCell ref="AO79:AQ79"/>
    <mergeCell ref="H78:T78"/>
    <mergeCell ref="U78:W78"/>
    <mergeCell ref="AB78:AD78"/>
    <mergeCell ref="AG78:AK78"/>
    <mergeCell ref="AL78:AN78"/>
    <mergeCell ref="AO78:AQ78"/>
    <mergeCell ref="H83:T83"/>
    <mergeCell ref="U83:W83"/>
    <mergeCell ref="AB83:AD83"/>
    <mergeCell ref="AG83:AK83"/>
    <mergeCell ref="AL83:AN83"/>
    <mergeCell ref="AO83:AQ83"/>
    <mergeCell ref="K82:T82"/>
    <mergeCell ref="U82:W82"/>
    <mergeCell ref="AB82:AD82"/>
    <mergeCell ref="AG82:AK82"/>
    <mergeCell ref="AL82:AN82"/>
    <mergeCell ref="AO82:AQ82"/>
    <mergeCell ref="K81:T81"/>
    <mergeCell ref="U81:W81"/>
    <mergeCell ref="AB81:AD81"/>
    <mergeCell ref="AG81:AK81"/>
    <mergeCell ref="AL81:AN81"/>
    <mergeCell ref="AO81:AQ81"/>
    <mergeCell ref="H86:T86"/>
    <mergeCell ref="U86:W86"/>
    <mergeCell ref="AB86:AD86"/>
    <mergeCell ref="AG86:AK86"/>
    <mergeCell ref="AL86:AN86"/>
    <mergeCell ref="AO86:AQ86"/>
    <mergeCell ref="K85:T85"/>
    <mergeCell ref="U85:W85"/>
    <mergeCell ref="AB85:AD85"/>
    <mergeCell ref="AG85:AK85"/>
    <mergeCell ref="AL85:AN85"/>
    <mergeCell ref="AO85:AQ85"/>
    <mergeCell ref="K84:T84"/>
    <mergeCell ref="U84:W84"/>
    <mergeCell ref="AB84:AD84"/>
    <mergeCell ref="AG84:AK84"/>
    <mergeCell ref="AL84:AN84"/>
    <mergeCell ref="AO84:AQ84"/>
    <mergeCell ref="H89:T89"/>
    <mergeCell ref="U89:W89"/>
    <mergeCell ref="AB89:AD89"/>
    <mergeCell ref="AG89:AK89"/>
    <mergeCell ref="AL89:AN89"/>
    <mergeCell ref="AO89:AQ89"/>
    <mergeCell ref="K88:T88"/>
    <mergeCell ref="U88:W88"/>
    <mergeCell ref="AB88:AD88"/>
    <mergeCell ref="AG88:AK88"/>
    <mergeCell ref="AL88:AN88"/>
    <mergeCell ref="AO88:AQ88"/>
    <mergeCell ref="K87:T87"/>
    <mergeCell ref="U87:W87"/>
    <mergeCell ref="AB87:AD87"/>
    <mergeCell ref="AG87:AK87"/>
    <mergeCell ref="AL87:AN87"/>
    <mergeCell ref="AO87:AQ87"/>
    <mergeCell ref="K92:T92"/>
    <mergeCell ref="U92:W92"/>
    <mergeCell ref="AB92:AD92"/>
    <mergeCell ref="AG92:AK92"/>
    <mergeCell ref="AL92:AN92"/>
    <mergeCell ref="AO92:AQ92"/>
    <mergeCell ref="H91:T91"/>
    <mergeCell ref="U91:W91"/>
    <mergeCell ref="AB91:AD91"/>
    <mergeCell ref="AG91:AK91"/>
    <mergeCell ref="AL91:AN91"/>
    <mergeCell ref="AO91:AQ91"/>
    <mergeCell ref="K90:T90"/>
    <mergeCell ref="U90:W90"/>
    <mergeCell ref="AB90:AD90"/>
    <mergeCell ref="AG90:AK90"/>
    <mergeCell ref="AL90:AN90"/>
    <mergeCell ref="AO90:AQ90"/>
    <mergeCell ref="H95:T95"/>
    <mergeCell ref="U95:W95"/>
    <mergeCell ref="AB95:AD95"/>
    <mergeCell ref="AG95:AK95"/>
    <mergeCell ref="AL95:AN95"/>
    <mergeCell ref="AO95:AQ95"/>
    <mergeCell ref="K94:T94"/>
    <mergeCell ref="U94:W94"/>
    <mergeCell ref="AB94:AD94"/>
    <mergeCell ref="AG94:AK94"/>
    <mergeCell ref="AL94:AN94"/>
    <mergeCell ref="AO94:AQ94"/>
    <mergeCell ref="H93:T93"/>
    <mergeCell ref="U93:W93"/>
    <mergeCell ref="AB93:AD93"/>
    <mergeCell ref="AG93:AK93"/>
    <mergeCell ref="AL93:AN93"/>
    <mergeCell ref="AO93:AQ93"/>
    <mergeCell ref="K98:T98"/>
    <mergeCell ref="U98:W98"/>
    <mergeCell ref="AB98:AD98"/>
    <mergeCell ref="AG98:AK98"/>
    <mergeCell ref="AL98:AN98"/>
    <mergeCell ref="AO98:AQ98"/>
    <mergeCell ref="H97:T97"/>
    <mergeCell ref="U97:W97"/>
    <mergeCell ref="AB97:AD97"/>
    <mergeCell ref="AG97:AK97"/>
    <mergeCell ref="AL97:AN97"/>
    <mergeCell ref="AO97:AQ97"/>
    <mergeCell ref="K96:T96"/>
    <mergeCell ref="U96:W96"/>
    <mergeCell ref="AB96:AD96"/>
    <mergeCell ref="AG96:AK96"/>
    <mergeCell ref="AL96:AN96"/>
    <mergeCell ref="AO96:AQ96"/>
    <mergeCell ref="H101:T101"/>
    <mergeCell ref="U101:W101"/>
    <mergeCell ref="AB101:AD101"/>
    <mergeCell ref="AG101:AK101"/>
    <mergeCell ref="AL101:AN101"/>
    <mergeCell ref="AO101:AQ101"/>
    <mergeCell ref="K100:T100"/>
    <mergeCell ref="U100:W100"/>
    <mergeCell ref="AB100:AD100"/>
    <mergeCell ref="AG100:AK100"/>
    <mergeCell ref="AL100:AN100"/>
    <mergeCell ref="AO100:AQ100"/>
    <mergeCell ref="H99:T99"/>
    <mergeCell ref="U99:W99"/>
    <mergeCell ref="AB99:AD99"/>
    <mergeCell ref="AG99:AK99"/>
    <mergeCell ref="AL99:AN99"/>
    <mergeCell ref="AO99:AQ99"/>
    <mergeCell ref="K104:T104"/>
    <mergeCell ref="U104:W104"/>
    <mergeCell ref="AB104:AD104"/>
    <mergeCell ref="AG104:AK104"/>
    <mergeCell ref="AL104:AN104"/>
    <mergeCell ref="AO104:AQ104"/>
    <mergeCell ref="H103:T103"/>
    <mergeCell ref="U103:W103"/>
    <mergeCell ref="AB103:AD103"/>
    <mergeCell ref="AG103:AK103"/>
    <mergeCell ref="AL103:AN103"/>
    <mergeCell ref="AO103:AQ103"/>
    <mergeCell ref="K102:T102"/>
    <mergeCell ref="U102:W102"/>
    <mergeCell ref="AB102:AD102"/>
    <mergeCell ref="AG102:AK102"/>
    <mergeCell ref="AL102:AN102"/>
    <mergeCell ref="AO102:AQ102"/>
    <mergeCell ref="H107:T107"/>
    <mergeCell ref="U107:W107"/>
    <mergeCell ref="AB107:AD107"/>
    <mergeCell ref="AG107:AK107"/>
    <mergeCell ref="AL107:AN107"/>
    <mergeCell ref="AO107:AQ107"/>
    <mergeCell ref="K106:T106"/>
    <mergeCell ref="U106:W106"/>
    <mergeCell ref="AB106:AD106"/>
    <mergeCell ref="AG106:AK106"/>
    <mergeCell ref="AL106:AN106"/>
    <mergeCell ref="AO106:AQ106"/>
    <mergeCell ref="H105:T105"/>
    <mergeCell ref="U105:W105"/>
    <mergeCell ref="AB105:AD105"/>
    <mergeCell ref="AG105:AK105"/>
    <mergeCell ref="AL105:AN105"/>
    <mergeCell ref="AO105:AQ105"/>
    <mergeCell ref="H110:T110"/>
    <mergeCell ref="U110:W110"/>
    <mergeCell ref="AB110:AD110"/>
    <mergeCell ref="AG110:AK110"/>
    <mergeCell ref="AL110:AN110"/>
    <mergeCell ref="AO110:AQ110"/>
    <mergeCell ref="K109:T109"/>
    <mergeCell ref="U109:W109"/>
    <mergeCell ref="AB109:AD109"/>
    <mergeCell ref="AG109:AK109"/>
    <mergeCell ref="AL109:AN109"/>
    <mergeCell ref="AO109:AQ109"/>
    <mergeCell ref="K108:T108"/>
    <mergeCell ref="U108:W108"/>
    <mergeCell ref="AB108:AD108"/>
    <mergeCell ref="AG108:AK108"/>
    <mergeCell ref="AL108:AN108"/>
    <mergeCell ref="AO108:AQ108"/>
    <mergeCell ref="H113:T113"/>
    <mergeCell ref="U113:W113"/>
    <mergeCell ref="AB113:AD113"/>
    <mergeCell ref="AG113:AK113"/>
    <mergeCell ref="AL113:AN113"/>
    <mergeCell ref="AO113:AQ113"/>
    <mergeCell ref="K112:T112"/>
    <mergeCell ref="U112:W112"/>
    <mergeCell ref="AB112:AD112"/>
    <mergeCell ref="AG112:AK112"/>
    <mergeCell ref="AL112:AN112"/>
    <mergeCell ref="AO112:AQ112"/>
    <mergeCell ref="K111:T111"/>
    <mergeCell ref="U111:W111"/>
    <mergeCell ref="AB111:AD111"/>
    <mergeCell ref="AG111:AK111"/>
    <mergeCell ref="AL111:AN111"/>
    <mergeCell ref="AO111:AQ111"/>
    <mergeCell ref="H116:T116"/>
    <mergeCell ref="U116:W116"/>
    <mergeCell ref="AB116:AD116"/>
    <mergeCell ref="AG116:AK116"/>
    <mergeCell ref="AL116:AN116"/>
    <mergeCell ref="AO116:AQ116"/>
    <mergeCell ref="K115:T115"/>
    <mergeCell ref="U115:W115"/>
    <mergeCell ref="AB115:AD115"/>
    <mergeCell ref="AG115:AK115"/>
    <mergeCell ref="AL115:AN115"/>
    <mergeCell ref="AO115:AQ115"/>
    <mergeCell ref="K114:T114"/>
    <mergeCell ref="U114:W114"/>
    <mergeCell ref="AB114:AD114"/>
    <mergeCell ref="AG114:AK114"/>
    <mergeCell ref="AL114:AN114"/>
    <mergeCell ref="AO114:AQ114"/>
    <mergeCell ref="K119:T119"/>
    <mergeCell ref="U119:W119"/>
    <mergeCell ref="AB119:AD119"/>
    <mergeCell ref="AG119:AK119"/>
    <mergeCell ref="AL119:AN119"/>
    <mergeCell ref="AO119:AQ119"/>
    <mergeCell ref="H118:T118"/>
    <mergeCell ref="U118:W118"/>
    <mergeCell ref="AB118:AD118"/>
    <mergeCell ref="AG118:AK118"/>
    <mergeCell ref="AL118:AN118"/>
    <mergeCell ref="AO118:AQ118"/>
    <mergeCell ref="K117:T117"/>
    <mergeCell ref="U117:W117"/>
    <mergeCell ref="AB117:AD117"/>
    <mergeCell ref="AG117:AK117"/>
    <mergeCell ref="AL117:AN117"/>
    <mergeCell ref="AO117:AQ117"/>
    <mergeCell ref="AO121:AQ121"/>
    <mergeCell ref="K122:T122"/>
    <mergeCell ref="U122:W122"/>
    <mergeCell ref="AB122:AD122"/>
    <mergeCell ref="AG122:AK122"/>
    <mergeCell ref="AL122:AN122"/>
    <mergeCell ref="AO122:AQ122"/>
    <mergeCell ref="E120:T120"/>
    <mergeCell ref="U120:W120"/>
    <mergeCell ref="AG120:AK120"/>
    <mergeCell ref="AL120:AN120"/>
    <mergeCell ref="AO120:AQ120"/>
    <mergeCell ref="H121:T121"/>
    <mergeCell ref="U121:W121"/>
    <mergeCell ref="AB121:AD121"/>
    <mergeCell ref="AG121:AK121"/>
    <mergeCell ref="AL121:AN121"/>
    <mergeCell ref="K125:T125"/>
    <mergeCell ref="U125:W125"/>
    <mergeCell ref="AB125:AD125"/>
    <mergeCell ref="AG125:AK125"/>
    <mergeCell ref="AL125:AN125"/>
    <mergeCell ref="AO125:AQ125"/>
    <mergeCell ref="H124:T124"/>
    <mergeCell ref="U124:W124"/>
    <mergeCell ref="AB124:AD124"/>
    <mergeCell ref="AG124:AK124"/>
    <mergeCell ref="AL124:AN124"/>
    <mergeCell ref="AO124:AQ124"/>
    <mergeCell ref="K123:T123"/>
    <mergeCell ref="U123:W123"/>
    <mergeCell ref="AB123:AD123"/>
    <mergeCell ref="AG123:AK123"/>
    <mergeCell ref="AL123:AN123"/>
    <mergeCell ref="AO123:AQ123"/>
    <mergeCell ref="H128:T128"/>
    <mergeCell ref="U128:W128"/>
    <mergeCell ref="AB128:AD128"/>
    <mergeCell ref="AG128:AK128"/>
    <mergeCell ref="AL128:AN128"/>
    <mergeCell ref="AO128:AQ128"/>
    <mergeCell ref="K127:T127"/>
    <mergeCell ref="U127:W127"/>
    <mergeCell ref="AB127:AD127"/>
    <mergeCell ref="AG127:AK127"/>
    <mergeCell ref="AL127:AN127"/>
    <mergeCell ref="AO127:AQ127"/>
    <mergeCell ref="K126:T126"/>
    <mergeCell ref="U126:W126"/>
    <mergeCell ref="AB126:AD126"/>
    <mergeCell ref="AG126:AK126"/>
    <mergeCell ref="AL126:AN126"/>
    <mergeCell ref="AO126:AQ126"/>
    <mergeCell ref="K131:T131"/>
    <mergeCell ref="U131:W131"/>
    <mergeCell ref="AB131:AD131"/>
    <mergeCell ref="AG131:AK131"/>
    <mergeCell ref="AL131:AN131"/>
    <mergeCell ref="AO131:AQ131"/>
    <mergeCell ref="K130:T130"/>
    <mergeCell ref="U130:W130"/>
    <mergeCell ref="AB130:AD130"/>
    <mergeCell ref="AG130:AK130"/>
    <mergeCell ref="AL130:AN130"/>
    <mergeCell ref="AO130:AQ130"/>
    <mergeCell ref="K129:T129"/>
    <mergeCell ref="U129:W129"/>
    <mergeCell ref="AB129:AD129"/>
    <mergeCell ref="AG129:AK129"/>
    <mergeCell ref="AL129:AN129"/>
    <mergeCell ref="AO129:AQ129"/>
    <mergeCell ref="H134:T134"/>
    <mergeCell ref="U134:W134"/>
    <mergeCell ref="AB134:AD134"/>
    <mergeCell ref="AG134:AK134"/>
    <mergeCell ref="AL134:AN134"/>
    <mergeCell ref="AO134:AQ134"/>
    <mergeCell ref="K133:T133"/>
    <mergeCell ref="U133:W133"/>
    <mergeCell ref="AB133:AD133"/>
    <mergeCell ref="AG133:AK133"/>
    <mergeCell ref="AL133:AN133"/>
    <mergeCell ref="AO133:AQ133"/>
    <mergeCell ref="H132:T132"/>
    <mergeCell ref="U132:W132"/>
    <mergeCell ref="AB132:AD132"/>
    <mergeCell ref="AG132:AK132"/>
    <mergeCell ref="AL132:AN132"/>
    <mergeCell ref="AO132:AQ132"/>
    <mergeCell ref="E137:T137"/>
    <mergeCell ref="U137:W137"/>
    <mergeCell ref="AG137:AK137"/>
    <mergeCell ref="AL137:AN137"/>
    <mergeCell ref="AO137:AQ137"/>
    <mergeCell ref="H138:T138"/>
    <mergeCell ref="U138:W138"/>
    <mergeCell ref="AB138:AD138"/>
    <mergeCell ref="AG138:AK138"/>
    <mergeCell ref="AL138:AN138"/>
    <mergeCell ref="K136:T136"/>
    <mergeCell ref="U136:W136"/>
    <mergeCell ref="AB136:AD136"/>
    <mergeCell ref="AG136:AK136"/>
    <mergeCell ref="AL136:AN136"/>
    <mergeCell ref="AO136:AQ136"/>
    <mergeCell ref="K135:T135"/>
    <mergeCell ref="U135:W135"/>
    <mergeCell ref="AB135:AD135"/>
    <mergeCell ref="AG135:AK135"/>
    <mergeCell ref="AL135:AN135"/>
    <mergeCell ref="AO135:AQ135"/>
    <mergeCell ref="K141:T141"/>
    <mergeCell ref="U141:W141"/>
    <mergeCell ref="AB141:AD141"/>
    <mergeCell ref="AG141:AK141"/>
    <mergeCell ref="AL141:AN141"/>
    <mergeCell ref="AO141:AQ141"/>
    <mergeCell ref="H140:T140"/>
    <mergeCell ref="U140:W140"/>
    <mergeCell ref="AB140:AD140"/>
    <mergeCell ref="AG140:AK140"/>
    <mergeCell ref="AL140:AN140"/>
    <mergeCell ref="AO140:AQ140"/>
    <mergeCell ref="AO138:AQ138"/>
    <mergeCell ref="K139:T139"/>
    <mergeCell ref="U139:W139"/>
    <mergeCell ref="AB139:AD139"/>
    <mergeCell ref="AG139:AK139"/>
    <mergeCell ref="AL139:AN139"/>
    <mergeCell ref="AO139:AQ139"/>
    <mergeCell ref="K144:T144"/>
    <mergeCell ref="U144:W144"/>
    <mergeCell ref="AB144:AD144"/>
    <mergeCell ref="AG144:AK144"/>
    <mergeCell ref="AL144:AN144"/>
    <mergeCell ref="AO144:AQ144"/>
    <mergeCell ref="K143:T143"/>
    <mergeCell ref="U143:W143"/>
    <mergeCell ref="AB143:AD143"/>
    <mergeCell ref="AG143:AK143"/>
    <mergeCell ref="AL143:AN143"/>
    <mergeCell ref="AO143:AQ143"/>
    <mergeCell ref="H142:T142"/>
    <mergeCell ref="U142:W142"/>
    <mergeCell ref="AB142:AD142"/>
    <mergeCell ref="AG142:AK142"/>
    <mergeCell ref="AL142:AN142"/>
    <mergeCell ref="AO142:AQ142"/>
    <mergeCell ref="K147:T147"/>
    <mergeCell ref="U147:W147"/>
    <mergeCell ref="AB147:AD147"/>
    <mergeCell ref="AG147:AK147"/>
    <mergeCell ref="AL147:AN147"/>
    <mergeCell ref="AO147:AQ147"/>
    <mergeCell ref="H146:T146"/>
    <mergeCell ref="U146:W146"/>
    <mergeCell ref="AB146:AD146"/>
    <mergeCell ref="AG146:AK146"/>
    <mergeCell ref="AL146:AN146"/>
    <mergeCell ref="AO146:AQ146"/>
    <mergeCell ref="K145:T145"/>
    <mergeCell ref="U145:W145"/>
    <mergeCell ref="AB145:AD145"/>
    <mergeCell ref="AG145:AK145"/>
    <mergeCell ref="AL145:AN145"/>
    <mergeCell ref="AO145:AQ145"/>
    <mergeCell ref="K150:T150"/>
    <mergeCell ref="U150:W150"/>
    <mergeCell ref="AB150:AD150"/>
    <mergeCell ref="AG150:AK150"/>
    <mergeCell ref="AL150:AN150"/>
    <mergeCell ref="AO150:AQ150"/>
    <mergeCell ref="H149:T149"/>
    <mergeCell ref="U149:W149"/>
    <mergeCell ref="AB149:AD149"/>
    <mergeCell ref="AG149:AK149"/>
    <mergeCell ref="AL149:AN149"/>
    <mergeCell ref="AO149:AQ149"/>
    <mergeCell ref="K148:T148"/>
    <mergeCell ref="U148:W148"/>
    <mergeCell ref="AB148:AD148"/>
    <mergeCell ref="AG148:AK148"/>
    <mergeCell ref="AL148:AN148"/>
    <mergeCell ref="AO148:AQ148"/>
    <mergeCell ref="AO152:AQ152"/>
    <mergeCell ref="K153:T153"/>
    <mergeCell ref="U153:W153"/>
    <mergeCell ref="AB153:AD153"/>
    <mergeCell ref="AG153:AK153"/>
    <mergeCell ref="AL153:AN153"/>
    <mergeCell ref="AO153:AQ153"/>
    <mergeCell ref="E151:T151"/>
    <mergeCell ref="U151:W151"/>
    <mergeCell ref="AG151:AK151"/>
    <mergeCell ref="AL151:AN151"/>
    <mergeCell ref="AO151:AQ151"/>
    <mergeCell ref="H152:T152"/>
    <mergeCell ref="U152:W152"/>
    <mergeCell ref="AB152:AD152"/>
    <mergeCell ref="AG152:AK152"/>
    <mergeCell ref="AL152:AN152"/>
    <mergeCell ref="H156:T156"/>
    <mergeCell ref="U156:W156"/>
    <mergeCell ref="AB156:AD156"/>
    <mergeCell ref="AG156:AK156"/>
    <mergeCell ref="AL156:AN156"/>
    <mergeCell ref="AO156:AQ156"/>
    <mergeCell ref="K155:T155"/>
    <mergeCell ref="U155:W155"/>
    <mergeCell ref="AB155:AD155"/>
    <mergeCell ref="AG155:AK155"/>
    <mergeCell ref="AL155:AN155"/>
    <mergeCell ref="AO155:AQ155"/>
    <mergeCell ref="K154:T154"/>
    <mergeCell ref="U154:W154"/>
    <mergeCell ref="AB154:AD154"/>
    <mergeCell ref="AG154:AK154"/>
    <mergeCell ref="AL154:AN154"/>
    <mergeCell ref="AO154:AQ154"/>
    <mergeCell ref="K159:T159"/>
    <mergeCell ref="U159:W159"/>
    <mergeCell ref="AB159:AD159"/>
    <mergeCell ref="AG159:AK159"/>
    <mergeCell ref="AL159:AN159"/>
    <mergeCell ref="AO159:AQ159"/>
    <mergeCell ref="H158:T158"/>
    <mergeCell ref="U158:W158"/>
    <mergeCell ref="AB158:AD158"/>
    <mergeCell ref="AG158:AK158"/>
    <mergeCell ref="AL158:AN158"/>
    <mergeCell ref="AO158:AQ158"/>
    <mergeCell ref="K157:T157"/>
    <mergeCell ref="U157:W157"/>
    <mergeCell ref="AB157:AD157"/>
    <mergeCell ref="AG157:AK157"/>
    <mergeCell ref="AL157:AN157"/>
    <mergeCell ref="AO157:AQ157"/>
    <mergeCell ref="H162:T162"/>
    <mergeCell ref="U162:W162"/>
    <mergeCell ref="AB162:AD162"/>
    <mergeCell ref="AG162:AK162"/>
    <mergeCell ref="AL162:AN162"/>
    <mergeCell ref="AO162:AQ162"/>
    <mergeCell ref="K161:T161"/>
    <mergeCell ref="U161:W161"/>
    <mergeCell ref="AB161:AD161"/>
    <mergeCell ref="AG161:AK161"/>
    <mergeCell ref="AL161:AN161"/>
    <mergeCell ref="AO161:AQ161"/>
    <mergeCell ref="K160:T160"/>
    <mergeCell ref="U160:W160"/>
    <mergeCell ref="AB160:AD160"/>
    <mergeCell ref="AG160:AK160"/>
    <mergeCell ref="AL160:AN160"/>
    <mergeCell ref="AO160:AQ160"/>
    <mergeCell ref="H165:T165"/>
    <mergeCell ref="U165:W165"/>
    <mergeCell ref="AB165:AD165"/>
    <mergeCell ref="AG165:AK165"/>
    <mergeCell ref="AL165:AN165"/>
    <mergeCell ref="AO165:AQ165"/>
    <mergeCell ref="K164:T164"/>
    <mergeCell ref="U164:W164"/>
    <mergeCell ref="AB164:AD164"/>
    <mergeCell ref="AG164:AK164"/>
    <mergeCell ref="AL164:AN164"/>
    <mergeCell ref="AO164:AQ164"/>
    <mergeCell ref="K163:T163"/>
    <mergeCell ref="U163:W163"/>
    <mergeCell ref="AB163:AD163"/>
    <mergeCell ref="AG163:AK163"/>
    <mergeCell ref="AL163:AN163"/>
    <mergeCell ref="AO163:AQ163"/>
    <mergeCell ref="K168:T168"/>
    <mergeCell ref="U168:W168"/>
    <mergeCell ref="AB168:AD168"/>
    <mergeCell ref="AG168:AK168"/>
    <mergeCell ref="AL168:AN168"/>
    <mergeCell ref="AO168:AQ168"/>
    <mergeCell ref="K167:T167"/>
    <mergeCell ref="U167:W167"/>
    <mergeCell ref="AB167:AD167"/>
    <mergeCell ref="AG167:AK167"/>
    <mergeCell ref="AL167:AN167"/>
    <mergeCell ref="AO167:AQ167"/>
    <mergeCell ref="K166:T166"/>
    <mergeCell ref="U166:W166"/>
    <mergeCell ref="AB166:AD166"/>
    <mergeCell ref="AG166:AK166"/>
    <mergeCell ref="AL166:AN166"/>
    <mergeCell ref="AO166:AQ166"/>
    <mergeCell ref="H171:T171"/>
    <mergeCell ref="U171:W171"/>
    <mergeCell ref="AB171:AD171"/>
    <mergeCell ref="AG171:AK171"/>
    <mergeCell ref="AL171:AN171"/>
    <mergeCell ref="AO171:AQ171"/>
    <mergeCell ref="K170:T170"/>
    <mergeCell ref="U170:W170"/>
    <mergeCell ref="AB170:AD170"/>
    <mergeCell ref="AG170:AK170"/>
    <mergeCell ref="AL170:AN170"/>
    <mergeCell ref="AO170:AQ170"/>
    <mergeCell ref="H169:T169"/>
    <mergeCell ref="U169:W169"/>
    <mergeCell ref="AB169:AD169"/>
    <mergeCell ref="AG169:AK169"/>
    <mergeCell ref="AL169:AN169"/>
    <mergeCell ref="AO169:AQ169"/>
    <mergeCell ref="H175:T175"/>
    <mergeCell ref="U175:W175"/>
    <mergeCell ref="AB175:AD175"/>
    <mergeCell ref="AG175:AK175"/>
    <mergeCell ref="AL175:AN175"/>
    <mergeCell ref="AO175:AQ175"/>
    <mergeCell ref="D173:T173"/>
    <mergeCell ref="U173:W173"/>
    <mergeCell ref="AG173:AK173"/>
    <mergeCell ref="AL173:AN173"/>
    <mergeCell ref="AO173:AQ173"/>
    <mergeCell ref="E174:T174"/>
    <mergeCell ref="U174:W174"/>
    <mergeCell ref="AG174:AK174"/>
    <mergeCell ref="AL174:AN174"/>
    <mergeCell ref="AO174:AQ174"/>
    <mergeCell ref="K172:T172"/>
    <mergeCell ref="U172:W172"/>
    <mergeCell ref="AB172:AD172"/>
    <mergeCell ref="AG172:AK172"/>
    <mergeCell ref="AL172:AN172"/>
    <mergeCell ref="AO172:AQ172"/>
    <mergeCell ref="A182:Q182"/>
    <mergeCell ref="V182:AF182"/>
    <mergeCell ref="AI182:AN182"/>
    <mergeCell ref="AG183:AH183"/>
    <mergeCell ref="AG178:AK178"/>
    <mergeCell ref="AL178:AN178"/>
    <mergeCell ref="AO178:AQ178"/>
    <mergeCell ref="A180:T180"/>
    <mergeCell ref="AJ180:AO180"/>
    <mergeCell ref="AG181:AH181"/>
    <mergeCell ref="K177:T177"/>
    <mergeCell ref="U177:W177"/>
    <mergeCell ref="AB177:AD177"/>
    <mergeCell ref="AG177:AK177"/>
    <mergeCell ref="AL177:AN177"/>
    <mergeCell ref="AO177:AQ177"/>
    <mergeCell ref="K176:T176"/>
    <mergeCell ref="U176:W176"/>
    <mergeCell ref="AB176:AD176"/>
    <mergeCell ref="AG176:AK176"/>
    <mergeCell ref="AL176:AN176"/>
    <mergeCell ref="AO176:AQ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№1</vt:lpstr>
      <vt:lpstr>Лист3</vt:lpstr>
      <vt:lpstr>Лист2</vt:lpstr>
      <vt:lpstr>Лист1</vt:lpstr>
      <vt:lpstr>Лист3!Область_печати</vt:lpstr>
      <vt:lpstr>'Приложение №1'!Область_печати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262</dc:creator>
  <cp:lastModifiedBy>ЭВМ оператор</cp:lastModifiedBy>
  <cp:lastPrinted>2025-02-26T12:30:46Z</cp:lastPrinted>
  <dcterms:created xsi:type="dcterms:W3CDTF">2022-07-26T09:11:24Z</dcterms:created>
  <dcterms:modified xsi:type="dcterms:W3CDTF">2025-02-26T12:30:48Z</dcterms:modified>
</cp:coreProperties>
</file>