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data_share\Общий отдел\38 каб\Документы\ФЕВРАЛЬ 2025\Постановления\О внес изм1369\"/>
    </mc:Choice>
  </mc:AlternateContent>
  <bookViews>
    <workbookView xWindow="0" yWindow="0" windowWidth="28800" windowHeight="12435"/>
  </bookViews>
  <sheets>
    <sheet name="Приложение №1" sheetId="1" r:id="rId1"/>
    <sheet name="Лист3" sheetId="3" r:id="rId2"/>
    <sheet name="Лист2" sheetId="5" r:id="rId3"/>
  </sheets>
  <definedNames>
    <definedName name="_xlnm.Print_Area" localSheetId="0">'Приложение №1'!$A$1:$P$381</definedName>
  </definedNames>
  <calcPr calcId="152511"/>
</workbook>
</file>

<file path=xl/calcChain.xml><?xml version="1.0" encoding="utf-8"?>
<calcChain xmlns="http://schemas.openxmlformats.org/spreadsheetml/2006/main">
  <c r="G371" i="1" l="1"/>
  <c r="H371" i="1"/>
  <c r="I371" i="1"/>
  <c r="F371" i="1"/>
  <c r="F370" i="1"/>
  <c r="I373" i="1"/>
  <c r="I372" i="1" s="1"/>
  <c r="H373" i="1"/>
  <c r="H372" i="1" s="1"/>
  <c r="G373" i="1"/>
  <c r="G370" i="1" s="1"/>
  <c r="G369" i="1" s="1"/>
  <c r="F372" i="1"/>
  <c r="G366" i="1"/>
  <c r="H366" i="1"/>
  <c r="I366" i="1"/>
  <c r="F366" i="1"/>
  <c r="G365" i="1"/>
  <c r="G363" i="1" s="1"/>
  <c r="H365" i="1"/>
  <c r="I365" i="1"/>
  <c r="G364" i="1"/>
  <c r="H364" i="1"/>
  <c r="I364" i="1"/>
  <c r="I363" i="1" s="1"/>
  <c r="F364" i="1"/>
  <c r="F363" i="1" s="1"/>
  <c r="F365" i="1"/>
  <c r="G360" i="1"/>
  <c r="H360" i="1"/>
  <c r="I360" i="1"/>
  <c r="G357" i="1"/>
  <c r="H357" i="1"/>
  <c r="I357" i="1"/>
  <c r="G354" i="1"/>
  <c r="H354" i="1"/>
  <c r="I354" i="1"/>
  <c r="G353" i="1"/>
  <c r="H353" i="1"/>
  <c r="I353" i="1"/>
  <c r="G352" i="1"/>
  <c r="H352" i="1"/>
  <c r="H351" i="1" s="1"/>
  <c r="I352" i="1"/>
  <c r="I351" i="1" s="1"/>
  <c r="F361" i="1"/>
  <c r="F360" i="1" s="1"/>
  <c r="F362" i="1"/>
  <c r="F353" i="1" s="1"/>
  <c r="F357" i="1"/>
  <c r="F358" i="1"/>
  <c r="E356" i="1"/>
  <c r="F354" i="1"/>
  <c r="E374" i="1"/>
  <c r="E371" i="1" s="1"/>
  <c r="E368" i="1" s="1"/>
  <c r="E365" i="1" s="1"/>
  <c r="E361" i="1" l="1"/>
  <c r="G372" i="1"/>
  <c r="I350" i="1"/>
  <c r="I347" i="1" s="1"/>
  <c r="F31" i="3" s="1"/>
  <c r="F369" i="1"/>
  <c r="G350" i="1"/>
  <c r="G347" i="1" s="1"/>
  <c r="D31" i="3" s="1"/>
  <c r="H350" i="1"/>
  <c r="H347" i="1" s="1"/>
  <c r="E31" i="3" s="1"/>
  <c r="I370" i="1"/>
  <c r="I369" i="1" s="1"/>
  <c r="F350" i="1"/>
  <c r="F347" i="1" s="1"/>
  <c r="C31" i="3" s="1"/>
  <c r="E353" i="1"/>
  <c r="H363" i="1"/>
  <c r="G351" i="1"/>
  <c r="H370" i="1"/>
  <c r="H369" i="1" s="1"/>
  <c r="E362" i="1"/>
  <c r="G349" i="1"/>
  <c r="I349" i="1"/>
  <c r="F352" i="1"/>
  <c r="E373" i="1"/>
  <c r="E370" i="1" s="1"/>
  <c r="E367" i="1" s="1"/>
  <c r="E364" i="1" s="1"/>
  <c r="E352" i="1"/>
  <c r="E355" i="1"/>
  <c r="B31" i="3" l="1"/>
  <c r="I346" i="1"/>
  <c r="I345" i="1" s="1"/>
  <c r="I348" i="1"/>
  <c r="G346" i="1"/>
  <c r="G345" i="1" s="1"/>
  <c r="G348" i="1"/>
  <c r="E347" i="1"/>
  <c r="E350" i="1"/>
  <c r="F349" i="1"/>
  <c r="F351" i="1"/>
  <c r="H349" i="1"/>
  <c r="F315" i="1"/>
  <c r="F222" i="1"/>
  <c r="F39" i="1"/>
  <c r="F36" i="1"/>
  <c r="F346" i="1" l="1"/>
  <c r="F348" i="1"/>
  <c r="E349" i="1"/>
  <c r="H346" i="1"/>
  <c r="H345" i="1" s="1"/>
  <c r="H348" i="1"/>
  <c r="G56" i="1"/>
  <c r="H56" i="1"/>
  <c r="I56" i="1"/>
  <c r="G41" i="1"/>
  <c r="C30" i="3" l="1"/>
  <c r="C29" i="3" s="1"/>
  <c r="F345" i="1"/>
  <c r="E346" i="1"/>
  <c r="F28" i="3" l="1"/>
  <c r="F27" i="3"/>
  <c r="F27" i="5"/>
  <c r="H19" i="5"/>
  <c r="H25" i="5" s="1"/>
  <c r="G19" i="5"/>
  <c r="H21" i="5"/>
  <c r="H27" i="5" s="1"/>
  <c r="G21" i="5"/>
  <c r="G27" i="5" s="1"/>
  <c r="H20" i="5"/>
  <c r="H26" i="5" s="1"/>
  <c r="G20" i="5"/>
  <c r="G26" i="5" s="1"/>
  <c r="F20" i="5"/>
  <c r="F26" i="5" s="1"/>
  <c r="F19" i="5"/>
  <c r="F22" i="5" s="1"/>
  <c r="G22" i="5" l="1"/>
  <c r="F28" i="5"/>
  <c r="F24" i="5"/>
  <c r="G28" i="5"/>
  <c r="G24" i="5"/>
  <c r="H22" i="5"/>
  <c r="F25" i="5"/>
  <c r="G25" i="5"/>
  <c r="F14" i="5"/>
  <c r="G14" i="5"/>
  <c r="G23" i="5" s="1"/>
  <c r="H14" i="5"/>
  <c r="H23" i="5" s="1"/>
  <c r="F16" i="5" l="1"/>
  <c r="F23" i="5"/>
  <c r="H24" i="5"/>
  <c r="H28" i="5"/>
  <c r="F30" i="3"/>
  <c r="F29" i="3" s="1"/>
  <c r="I319" i="1"/>
  <c r="I318" i="1" s="1"/>
  <c r="G328" i="1"/>
  <c r="H328" i="1"/>
  <c r="I328" i="1"/>
  <c r="I325" i="1" s="1"/>
  <c r="I322" i="1" s="1"/>
  <c r="F328" i="1"/>
  <c r="G329" i="1"/>
  <c r="G326" i="1" s="1"/>
  <c r="H329" i="1"/>
  <c r="H326" i="1" s="1"/>
  <c r="I329" i="1"/>
  <c r="I326" i="1" s="1"/>
  <c r="I323" i="1" s="1"/>
  <c r="F25" i="3" s="1"/>
  <c r="F329" i="1"/>
  <c r="I330" i="1"/>
  <c r="I315" i="1"/>
  <c r="I290" i="1" s="1"/>
  <c r="I287" i="1" s="1"/>
  <c r="H315" i="1"/>
  <c r="G315" i="1"/>
  <c r="I292" i="1"/>
  <c r="I291" i="1"/>
  <c r="I288" i="1" s="1"/>
  <c r="I285" i="1" s="1"/>
  <c r="I271" i="1"/>
  <c r="I327" i="1" l="1"/>
  <c r="I314" i="1"/>
  <c r="H327" i="1"/>
  <c r="G327" i="1"/>
  <c r="I282" i="1"/>
  <c r="F20" i="3"/>
  <c r="I324" i="1"/>
  <c r="I321" i="1"/>
  <c r="F24" i="3"/>
  <c r="I289" i="1"/>
  <c r="I286" i="1"/>
  <c r="I284" i="1"/>
  <c r="I281" i="1" s="1"/>
  <c r="I280" i="1" l="1"/>
  <c r="F19" i="3"/>
  <c r="I283" i="1"/>
  <c r="I275" i="1" l="1"/>
  <c r="H270" i="1"/>
  <c r="I270" i="1"/>
  <c r="I267" i="1" s="1"/>
  <c r="I264" i="1" s="1"/>
  <c r="I261" i="1" s="1"/>
  <c r="F17" i="3" s="1"/>
  <c r="I269" i="1"/>
  <c r="I266" i="1" s="1"/>
  <c r="I268" i="1" l="1"/>
  <c r="I265" i="1"/>
  <c r="I263" i="1"/>
  <c r="I262" i="1" l="1"/>
  <c r="I260" i="1"/>
  <c r="I259" i="1" l="1"/>
  <c r="F16" i="3"/>
  <c r="H165" i="1"/>
  <c r="D14" i="5" l="1"/>
  <c r="E14" i="5"/>
  <c r="G69" i="1" l="1"/>
  <c r="C14" i="5"/>
  <c r="I247" i="1"/>
  <c r="I246" i="1"/>
  <c r="I245" i="1"/>
  <c r="I244" i="1"/>
  <c r="I241" i="1"/>
  <c r="I236" i="1"/>
  <c r="I237" i="1"/>
  <c r="I235" i="1"/>
  <c r="I234" i="1"/>
  <c r="I229" i="1"/>
  <c r="I221" i="1"/>
  <c r="I220" i="1"/>
  <c r="I219" i="1"/>
  <c r="I218" i="1"/>
  <c r="I225" i="1"/>
  <c r="I214" i="1"/>
  <c r="G212" i="1"/>
  <c r="H212" i="1"/>
  <c r="I212" i="1"/>
  <c r="I211" i="1" s="1"/>
  <c r="G194" i="1"/>
  <c r="H194" i="1"/>
  <c r="I194" i="1"/>
  <c r="F194" i="1"/>
  <c r="G193" i="1"/>
  <c r="H193" i="1"/>
  <c r="I193" i="1"/>
  <c r="G192" i="1"/>
  <c r="H192" i="1"/>
  <c r="I192" i="1"/>
  <c r="E210" i="1"/>
  <c r="E209" i="1"/>
  <c r="F207" i="1"/>
  <c r="I207" i="1"/>
  <c r="H207" i="1"/>
  <c r="G207" i="1"/>
  <c r="I203" i="1"/>
  <c r="I199" i="1"/>
  <c r="I195" i="1"/>
  <c r="G166" i="1"/>
  <c r="H166" i="1"/>
  <c r="I166" i="1"/>
  <c r="G165" i="1"/>
  <c r="I165" i="1"/>
  <c r="G164" i="1"/>
  <c r="H164" i="1"/>
  <c r="I164" i="1"/>
  <c r="I167" i="1"/>
  <c r="I171" i="1"/>
  <c r="I175" i="1"/>
  <c r="I179" i="1"/>
  <c r="I183" i="1"/>
  <c r="I187" i="1"/>
  <c r="F190" i="1"/>
  <c r="E190" i="1" s="1"/>
  <c r="F189" i="1"/>
  <c r="E189" i="1" s="1"/>
  <c r="F188" i="1"/>
  <c r="H187" i="1"/>
  <c r="G187" i="1"/>
  <c r="F187" i="1" l="1"/>
  <c r="I243" i="1"/>
  <c r="I233" i="1"/>
  <c r="I217" i="1"/>
  <c r="E208" i="1"/>
  <c r="E207" i="1" s="1"/>
  <c r="I191" i="1"/>
  <c r="I163" i="1"/>
  <c r="E188" i="1"/>
  <c r="E187" i="1" s="1"/>
  <c r="E162" i="1" l="1"/>
  <c r="E161" i="1"/>
  <c r="E160" i="1"/>
  <c r="E159" i="1"/>
  <c r="I158" i="1"/>
  <c r="H158" i="1"/>
  <c r="G158" i="1"/>
  <c r="F158" i="1"/>
  <c r="E154" i="1"/>
  <c r="E155" i="1"/>
  <c r="E156" i="1"/>
  <c r="E157" i="1"/>
  <c r="G153" i="1"/>
  <c r="H153" i="1"/>
  <c r="I153" i="1"/>
  <c r="F153" i="1"/>
  <c r="I112" i="1"/>
  <c r="G111" i="1"/>
  <c r="H111" i="1"/>
  <c r="I111" i="1"/>
  <c r="I67" i="1" s="1"/>
  <c r="G93" i="1"/>
  <c r="H93" i="1"/>
  <c r="I93" i="1"/>
  <c r="G81" i="1"/>
  <c r="I77" i="1"/>
  <c r="I74" i="1"/>
  <c r="I69" i="1"/>
  <c r="I70" i="1"/>
  <c r="I71" i="1"/>
  <c r="E158" i="1" l="1"/>
  <c r="E153" i="1"/>
  <c r="I66" i="1"/>
  <c r="I68" i="1"/>
  <c r="I252" i="1" l="1"/>
  <c r="I254" i="1"/>
  <c r="I253" i="1"/>
  <c r="I255" i="1"/>
  <c r="F254" i="1"/>
  <c r="E258" i="1"/>
  <c r="E257" i="1"/>
  <c r="E256" i="1"/>
  <c r="H255" i="1"/>
  <c r="G255" i="1"/>
  <c r="F255" i="1"/>
  <c r="H254" i="1"/>
  <c r="G254" i="1"/>
  <c r="H253" i="1"/>
  <c r="G253" i="1"/>
  <c r="F253" i="1"/>
  <c r="H252" i="1"/>
  <c r="G252" i="1"/>
  <c r="F252" i="1"/>
  <c r="F212" i="1"/>
  <c r="F69" i="1"/>
  <c r="H246" i="1"/>
  <c r="G246" i="1"/>
  <c r="E249" i="1"/>
  <c r="E248" i="1"/>
  <c r="F247" i="1"/>
  <c r="F246" i="1"/>
  <c r="H245" i="1"/>
  <c r="G245" i="1"/>
  <c r="F245" i="1"/>
  <c r="H244" i="1"/>
  <c r="G244" i="1"/>
  <c r="F244" i="1"/>
  <c r="G149" i="1"/>
  <c r="H149" i="1"/>
  <c r="I149" i="1"/>
  <c r="F149" i="1"/>
  <c r="E151" i="1"/>
  <c r="E150" i="1"/>
  <c r="F142" i="1"/>
  <c r="F139" i="1"/>
  <c r="G115" i="1"/>
  <c r="H115" i="1"/>
  <c r="I115" i="1"/>
  <c r="G118" i="1"/>
  <c r="H118" i="1"/>
  <c r="I118" i="1"/>
  <c r="M118" i="1"/>
  <c r="H81" i="1"/>
  <c r="I81" i="1"/>
  <c r="I80" i="1" s="1"/>
  <c r="F81" i="1"/>
  <c r="I92" i="1" l="1"/>
  <c r="I91" i="1" s="1"/>
  <c r="I251" i="1"/>
  <c r="E245" i="1"/>
  <c r="E254" i="1"/>
  <c r="E253" i="1"/>
  <c r="H251" i="1"/>
  <c r="G251" i="1"/>
  <c r="E255" i="1"/>
  <c r="F251" i="1"/>
  <c r="E252" i="1"/>
  <c r="F243" i="1"/>
  <c r="E246" i="1"/>
  <c r="H243" i="1"/>
  <c r="G243" i="1"/>
  <c r="E250" i="1"/>
  <c r="E247" i="1" s="1"/>
  <c r="H247" i="1"/>
  <c r="G247" i="1"/>
  <c r="E244" i="1"/>
  <c r="E81" i="1"/>
  <c r="I65" i="1" l="1"/>
  <c r="I64" i="1" s="1"/>
  <c r="E251" i="1"/>
  <c r="E243" i="1"/>
  <c r="I63" i="1"/>
  <c r="F13" i="3" s="1"/>
  <c r="I62" i="1"/>
  <c r="F12" i="3" s="1"/>
  <c r="I61" i="1"/>
  <c r="F11" i="3" s="1"/>
  <c r="I60" i="1" l="1"/>
  <c r="F41" i="1" l="1"/>
  <c r="G40" i="1"/>
  <c r="F45" i="1"/>
  <c r="F32" i="1"/>
  <c r="F51" i="1"/>
  <c r="F47" i="1" s="1"/>
  <c r="G47" i="1"/>
  <c r="H47" i="1"/>
  <c r="I47" i="1"/>
  <c r="H40" i="1"/>
  <c r="I40" i="1"/>
  <c r="E45" i="1" l="1"/>
  <c r="I46" i="1" l="1"/>
  <c r="I37" i="1"/>
  <c r="H37" i="1"/>
  <c r="I34" i="1"/>
  <c r="I33" i="1"/>
  <c r="I30" i="1" s="1"/>
  <c r="I32" i="1"/>
  <c r="I24" i="1"/>
  <c r="I18" i="1" s="1"/>
  <c r="I14" i="1" s="1"/>
  <c r="I27" i="1" l="1"/>
  <c r="F9" i="3" s="1"/>
  <c r="F34" i="3" s="1"/>
  <c r="I22" i="1"/>
  <c r="I17" i="1" s="1"/>
  <c r="I13" i="1" s="1"/>
  <c r="I31" i="1"/>
  <c r="I29" i="1"/>
  <c r="I20" i="1" s="1"/>
  <c r="I16" i="1" s="1"/>
  <c r="I12" i="1" s="1"/>
  <c r="I11" i="1" l="1"/>
  <c r="I26" i="1"/>
  <c r="I28" i="1"/>
  <c r="I19" i="1"/>
  <c r="I15" i="1"/>
  <c r="I25" i="1" l="1"/>
  <c r="F8" i="3"/>
  <c r="E35" i="1"/>
  <c r="E38" i="1"/>
  <c r="E44" i="1"/>
  <c r="E43" i="1"/>
  <c r="E49" i="1"/>
  <c r="E48" i="1"/>
  <c r="E50" i="1"/>
  <c r="E51" i="1"/>
  <c r="E53" i="1"/>
  <c r="E52" i="1"/>
  <c r="E54" i="1"/>
  <c r="E55" i="1"/>
  <c r="E58" i="1"/>
  <c r="E59" i="1"/>
  <c r="E73" i="1"/>
  <c r="E72" i="1"/>
  <c r="E76" i="1"/>
  <c r="E75" i="1"/>
  <c r="E79" i="1"/>
  <c r="E78" i="1"/>
  <c r="E83" i="1"/>
  <c r="E87" i="1"/>
  <c r="E86" i="1"/>
  <c r="E85" i="1"/>
  <c r="E90" i="1"/>
  <c r="E89" i="1"/>
  <c r="E88" i="1"/>
  <c r="E110" i="1"/>
  <c r="E109" i="1"/>
  <c r="E108" i="1"/>
  <c r="E107" i="1"/>
  <c r="E105" i="1"/>
  <c r="E104" i="1"/>
  <c r="E102" i="1"/>
  <c r="E101" i="1"/>
  <c r="E99" i="1"/>
  <c r="E98" i="1"/>
  <c r="E96" i="1"/>
  <c r="E95" i="1"/>
  <c r="E114" i="1"/>
  <c r="E116" i="1"/>
  <c r="E117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7" i="1"/>
  <c r="E138" i="1"/>
  <c r="E139" i="1"/>
  <c r="E141" i="1"/>
  <c r="E142" i="1"/>
  <c r="E143" i="1"/>
  <c r="E144" i="1"/>
  <c r="E145" i="1"/>
  <c r="E146" i="1"/>
  <c r="E147" i="1"/>
  <c r="E148" i="1"/>
  <c r="E149" i="1"/>
  <c r="E152" i="1"/>
  <c r="E176" i="1"/>
  <c r="E177" i="1"/>
  <c r="E178" i="1"/>
  <c r="E180" i="1"/>
  <c r="E181" i="1"/>
  <c r="E182" i="1"/>
  <c r="E184" i="1"/>
  <c r="E185" i="1"/>
  <c r="E186" i="1"/>
  <c r="E198" i="1"/>
  <c r="E202" i="1"/>
  <c r="E205" i="1"/>
  <c r="E206" i="1"/>
  <c r="E215" i="1"/>
  <c r="E216" i="1"/>
  <c r="E230" i="1"/>
  <c r="E231" i="1"/>
  <c r="E232" i="1"/>
  <c r="E238" i="1"/>
  <c r="E239" i="1"/>
  <c r="E242" i="1"/>
  <c r="E272" i="1"/>
  <c r="E273" i="1"/>
  <c r="E276" i="1"/>
  <c r="E278" i="1"/>
  <c r="E279" i="1"/>
  <c r="E316" i="1"/>
  <c r="E343" i="1"/>
  <c r="E344" i="1"/>
  <c r="I375" i="1"/>
  <c r="I376" i="1"/>
  <c r="I377" i="1"/>
  <c r="I378" i="1"/>
  <c r="F204" i="1"/>
  <c r="F203" i="1" s="1"/>
  <c r="H203" i="1"/>
  <c r="G203" i="1"/>
  <c r="H183" i="1"/>
  <c r="G183" i="1"/>
  <c r="F183" i="1"/>
  <c r="H179" i="1"/>
  <c r="G179" i="1"/>
  <c r="F179" i="1"/>
  <c r="E204" i="1" l="1"/>
  <c r="E203" i="1" s="1"/>
  <c r="E183" i="1"/>
  <c r="E179" i="1"/>
  <c r="F42" i="1" l="1"/>
  <c r="E39" i="1"/>
  <c r="E36" i="1"/>
  <c r="E42" i="1" l="1"/>
  <c r="F40" i="1"/>
  <c r="E315" i="1" l="1"/>
  <c r="F277" i="1" l="1"/>
  <c r="E277" i="1" s="1"/>
  <c r="F70" i="1" l="1"/>
  <c r="F236" i="1"/>
  <c r="F175" i="1"/>
  <c r="H175" i="1"/>
  <c r="G175" i="1"/>
  <c r="F140" i="1"/>
  <c r="G140" i="1"/>
  <c r="H140" i="1"/>
  <c r="F136" i="1"/>
  <c r="G136" i="1"/>
  <c r="H136" i="1"/>
  <c r="H92" i="1" s="1"/>
  <c r="N118" i="1"/>
  <c r="F118" i="1"/>
  <c r="N115" i="1"/>
  <c r="O115" i="1"/>
  <c r="P115" i="1"/>
  <c r="M115" i="1"/>
  <c r="F115" i="1"/>
  <c r="E115" i="1" s="1"/>
  <c r="G92" i="1" l="1"/>
  <c r="E136" i="1"/>
  <c r="E140" i="1"/>
  <c r="E118" i="1"/>
  <c r="E175" i="1"/>
  <c r="E194" i="1" l="1"/>
  <c r="H195" i="1"/>
  <c r="G199" i="1"/>
  <c r="H199" i="1"/>
  <c r="G195" i="1"/>
  <c r="H290" i="1"/>
  <c r="H314" i="1"/>
  <c r="G314" i="1"/>
  <c r="F314" i="1"/>
  <c r="H291" i="1"/>
  <c r="G290" i="1"/>
  <c r="E331" i="1" l="1"/>
  <c r="E332" i="1"/>
  <c r="G291" i="1"/>
  <c r="E294" i="1"/>
  <c r="E113" i="1"/>
  <c r="E314" i="1"/>
  <c r="F291" i="1"/>
  <c r="H240" i="1"/>
  <c r="G240" i="1"/>
  <c r="F201" i="1"/>
  <c r="E201" i="1" s="1"/>
  <c r="F200" i="1"/>
  <c r="E200" i="1" s="1"/>
  <c r="F197" i="1"/>
  <c r="F196" i="1"/>
  <c r="F174" i="1"/>
  <c r="E174" i="1" s="1"/>
  <c r="F173" i="1"/>
  <c r="E173" i="1" s="1"/>
  <c r="F172" i="1"/>
  <c r="E172" i="1" s="1"/>
  <c r="H171" i="1"/>
  <c r="G171" i="1"/>
  <c r="F170" i="1"/>
  <c r="F169" i="1"/>
  <c r="F168" i="1"/>
  <c r="H167" i="1"/>
  <c r="G167" i="1"/>
  <c r="E197" i="1" l="1"/>
  <c r="F193" i="1"/>
  <c r="E193" i="1" s="1"/>
  <c r="E196" i="1"/>
  <c r="F192" i="1"/>
  <c r="F195" i="1"/>
  <c r="E170" i="1"/>
  <c r="F166" i="1"/>
  <c r="E169" i="1"/>
  <c r="F165" i="1"/>
  <c r="F93" i="1" s="1"/>
  <c r="E168" i="1"/>
  <c r="F164" i="1"/>
  <c r="E222" i="1"/>
  <c r="F290" i="1"/>
  <c r="E290" i="1" s="1"/>
  <c r="E293" i="1"/>
  <c r="E291" i="1"/>
  <c r="E224" i="1"/>
  <c r="E223" i="1"/>
  <c r="E240" i="1"/>
  <c r="E41" i="1"/>
  <c r="E40" i="1" s="1"/>
  <c r="H163" i="1"/>
  <c r="G163" i="1"/>
  <c r="G191" i="1"/>
  <c r="H191" i="1"/>
  <c r="F199" i="1"/>
  <c r="F171" i="1"/>
  <c r="F167" i="1"/>
  <c r="E199" i="1"/>
  <c r="E171" i="1"/>
  <c r="H69" i="1"/>
  <c r="H342" i="1"/>
  <c r="H341" i="1"/>
  <c r="H338" i="1" s="1"/>
  <c r="H340" i="1"/>
  <c r="H337" i="1" s="1"/>
  <c r="H330" i="1"/>
  <c r="H325" i="1"/>
  <c r="H319" i="1"/>
  <c r="H318" i="1" s="1"/>
  <c r="H292" i="1"/>
  <c r="H289" i="1"/>
  <c r="H287" i="1"/>
  <c r="H284" i="1" s="1"/>
  <c r="H275" i="1"/>
  <c r="G275" i="1"/>
  <c r="H267" i="1"/>
  <c r="G270" i="1"/>
  <c r="F270" i="1"/>
  <c r="H269" i="1"/>
  <c r="H271" i="1"/>
  <c r="G70" i="1"/>
  <c r="H70" i="1"/>
  <c r="F92" i="1" l="1"/>
  <c r="E192" i="1"/>
  <c r="E70" i="1"/>
  <c r="F111" i="1"/>
  <c r="E166" i="1"/>
  <c r="E93" i="1"/>
  <c r="E165" i="1"/>
  <c r="E84" i="1"/>
  <c r="E92" i="1"/>
  <c r="E164" i="1"/>
  <c r="E270" i="1"/>
  <c r="E195" i="1"/>
  <c r="F191" i="1"/>
  <c r="F163" i="1"/>
  <c r="E167" i="1"/>
  <c r="E30" i="3"/>
  <c r="E29" i="3" s="1"/>
  <c r="E342" i="1"/>
  <c r="H335" i="1"/>
  <c r="E28" i="3" s="1"/>
  <c r="H334" i="1"/>
  <c r="E27" i="3" s="1"/>
  <c r="H339" i="1"/>
  <c r="H336" i="1"/>
  <c r="E330" i="1"/>
  <c r="H323" i="1"/>
  <c r="E25" i="3" s="1"/>
  <c r="H322" i="1"/>
  <c r="E24" i="3" s="1"/>
  <c r="H324" i="1"/>
  <c r="H317" i="1"/>
  <c r="F22" i="3" s="1"/>
  <c r="H288" i="1"/>
  <c r="H286" i="1" s="1"/>
  <c r="H281" i="1"/>
  <c r="E19" i="3" s="1"/>
  <c r="H266" i="1"/>
  <c r="H265" i="1" s="1"/>
  <c r="H264" i="1"/>
  <c r="H268" i="1"/>
  <c r="E111" i="1" l="1"/>
  <c r="F67" i="1"/>
  <c r="H333" i="1"/>
  <c r="H321" i="1"/>
  <c r="H285" i="1"/>
  <c r="E20" i="3" s="1"/>
  <c r="H263" i="1"/>
  <c r="H261" i="1"/>
  <c r="E17" i="3" s="1"/>
  <c r="H283" i="1" l="1"/>
  <c r="H282" i="1"/>
  <c r="H260" i="1"/>
  <c r="E16" i="3" s="1"/>
  <c r="H262" i="1"/>
  <c r="H280" i="1" l="1"/>
  <c r="H259" i="1"/>
  <c r="F218" i="1" l="1"/>
  <c r="F241" i="1"/>
  <c r="F68" i="1"/>
  <c r="H241" i="1" l="1"/>
  <c r="F237" i="1" l="1"/>
  <c r="G237" i="1"/>
  <c r="H237" i="1"/>
  <c r="H236" i="1"/>
  <c r="H235" i="1"/>
  <c r="H234" i="1"/>
  <c r="H229" i="1"/>
  <c r="H228" i="1"/>
  <c r="H227" i="1"/>
  <c r="H226" i="1"/>
  <c r="H221" i="1"/>
  <c r="H220" i="1"/>
  <c r="H219" i="1"/>
  <c r="H218" i="1"/>
  <c r="H65" i="1" l="1"/>
  <c r="E237" i="1"/>
  <c r="H233" i="1"/>
  <c r="E229" i="1"/>
  <c r="H225" i="1"/>
  <c r="E221" i="1"/>
  <c r="H217" i="1"/>
  <c r="E214" i="1"/>
  <c r="H214" i="1"/>
  <c r="H213" i="1"/>
  <c r="H67" i="1"/>
  <c r="H82" i="1"/>
  <c r="H80" i="1" s="1"/>
  <c r="H77" i="1"/>
  <c r="H74" i="1"/>
  <c r="H71" i="1"/>
  <c r="G71" i="1"/>
  <c r="H68" i="1"/>
  <c r="H34" i="1"/>
  <c r="H33" i="1"/>
  <c r="H30" i="1" s="1"/>
  <c r="H32" i="1"/>
  <c r="F46" i="1"/>
  <c r="G46" i="1"/>
  <c r="H46" i="1" l="1"/>
  <c r="E47" i="1"/>
  <c r="E46" i="1" s="1"/>
  <c r="E191" i="1"/>
  <c r="E34" i="1"/>
  <c r="H24" i="1"/>
  <c r="H18" i="1" s="1"/>
  <c r="F35" i="3"/>
  <c r="H31" i="1"/>
  <c r="H211" i="1"/>
  <c r="H112" i="1"/>
  <c r="H91" i="1"/>
  <c r="H66" i="1"/>
  <c r="H22" i="1" s="1"/>
  <c r="E77" i="1"/>
  <c r="E74" i="1"/>
  <c r="E71" i="1"/>
  <c r="H63" i="1"/>
  <c r="E13" i="3" s="1"/>
  <c r="H29" i="1"/>
  <c r="E37" i="1"/>
  <c r="H27" i="1"/>
  <c r="E9" i="3" s="1"/>
  <c r="H64" i="1" l="1"/>
  <c r="H17" i="1"/>
  <c r="H26" i="1"/>
  <c r="E8" i="3" s="1"/>
  <c r="H28" i="1"/>
  <c r="H62" i="1"/>
  <c r="E12" i="3" s="1"/>
  <c r="E34" i="3" s="1"/>
  <c r="H61" i="1"/>
  <c r="E11" i="3" s="1"/>
  <c r="H14" i="1"/>
  <c r="H378" i="1" s="1"/>
  <c r="H20" i="1"/>
  <c r="H25" i="1" l="1"/>
  <c r="F33" i="3"/>
  <c r="H19" i="1"/>
  <c r="H60" i="1"/>
  <c r="H16" i="1"/>
  <c r="H15" i="1" s="1"/>
  <c r="H13" i="1"/>
  <c r="H377" i="1" s="1"/>
  <c r="E360" i="1"/>
  <c r="E372" i="1"/>
  <c r="E366" i="1"/>
  <c r="E354" i="1"/>
  <c r="H12" i="1" l="1"/>
  <c r="H11" i="1" l="1"/>
  <c r="H375" i="1" s="1"/>
  <c r="H376" i="1"/>
  <c r="F269" i="1"/>
  <c r="F271" i="1"/>
  <c r="G271" i="1"/>
  <c r="E271" i="1"/>
  <c r="F266" i="1" l="1"/>
  <c r="G269" i="1"/>
  <c r="G266" i="1" s="1"/>
  <c r="E274" i="1"/>
  <c r="F267" i="1"/>
  <c r="E267" i="1" s="1"/>
  <c r="F268" i="1"/>
  <c r="G267" i="1"/>
  <c r="G264" i="1" s="1"/>
  <c r="G261" i="1" s="1"/>
  <c r="D17" i="3" s="1"/>
  <c r="E269" i="1" l="1"/>
  <c r="E268" i="1" s="1"/>
  <c r="E266" i="1"/>
  <c r="G268" i="1"/>
  <c r="F264" i="1"/>
  <c r="E264" i="1" s="1"/>
  <c r="E265" i="1" l="1"/>
  <c r="F261" i="1"/>
  <c r="C17" i="3" s="1"/>
  <c r="E112" i="1"/>
  <c r="E261" i="1" l="1"/>
  <c r="G342" i="1" l="1"/>
  <c r="F342" i="1"/>
  <c r="G341" i="1"/>
  <c r="G338" i="1" s="1"/>
  <c r="G335" i="1" s="1"/>
  <c r="D28" i="3" s="1"/>
  <c r="F341" i="1"/>
  <c r="G340" i="1"/>
  <c r="G337" i="1" s="1"/>
  <c r="F340" i="1"/>
  <c r="E341" i="1" l="1"/>
  <c r="E340" i="1"/>
  <c r="E292" i="1"/>
  <c r="E289" i="1"/>
  <c r="F338" i="1"/>
  <c r="E338" i="1" s="1"/>
  <c r="F337" i="1"/>
  <c r="E337" i="1" s="1"/>
  <c r="G334" i="1"/>
  <c r="D27" i="3" s="1"/>
  <c r="G336" i="1"/>
  <c r="G339" i="1"/>
  <c r="F339" i="1"/>
  <c r="F335" i="1" l="1"/>
  <c r="C28" i="3" s="1"/>
  <c r="E336" i="1"/>
  <c r="E339" i="1"/>
  <c r="F334" i="1"/>
  <c r="F336" i="1"/>
  <c r="G333" i="1"/>
  <c r="F26" i="3"/>
  <c r="E334" i="1" l="1"/>
  <c r="C27" i="3"/>
  <c r="C26" i="3" s="1"/>
  <c r="B28" i="3"/>
  <c r="E335" i="1"/>
  <c r="F333" i="1"/>
  <c r="D26" i="3" l="1"/>
  <c r="E333" i="1"/>
  <c r="E26" i="3"/>
  <c r="B27" i="3"/>
  <c r="B26" i="3" l="1"/>
  <c r="E163" i="1" l="1"/>
  <c r="E363" i="1" l="1"/>
  <c r="E351" i="1" l="1"/>
  <c r="D30" i="3"/>
  <c r="D29" i="3" s="1"/>
  <c r="E369" i="1"/>
  <c r="E348" i="1" l="1"/>
  <c r="E345" i="1" l="1"/>
  <c r="G292" i="1"/>
  <c r="F292" i="1"/>
  <c r="G289" i="1"/>
  <c r="F289" i="1"/>
  <c r="G288" i="1"/>
  <c r="G285" i="1" s="1"/>
  <c r="F288" i="1"/>
  <c r="G282" i="1" l="1"/>
  <c r="D20" i="3"/>
  <c r="F285" i="1"/>
  <c r="C20" i="3" s="1"/>
  <c r="E288" i="1"/>
  <c r="B29" i="3"/>
  <c r="B30" i="3"/>
  <c r="G287" i="1"/>
  <c r="F287" i="1"/>
  <c r="F282" i="1" l="1"/>
  <c r="E285" i="1"/>
  <c r="E287" i="1"/>
  <c r="E286" i="1" s="1"/>
  <c r="G286" i="1"/>
  <c r="G284" i="1"/>
  <c r="F286" i="1"/>
  <c r="F284" i="1"/>
  <c r="E282" i="1" l="1"/>
  <c r="E284" i="1"/>
  <c r="E283" i="1" s="1"/>
  <c r="G283" i="1"/>
  <c r="G281" i="1"/>
  <c r="D19" i="3" s="1"/>
  <c r="F283" i="1"/>
  <c r="F281" i="1"/>
  <c r="C19" i="3" s="1"/>
  <c r="D18" i="3" l="1"/>
  <c r="E281" i="1"/>
  <c r="B20" i="3"/>
  <c r="G280" i="1"/>
  <c r="F18" i="3"/>
  <c r="F280" i="1"/>
  <c r="E18" i="3"/>
  <c r="C18" i="3"/>
  <c r="G263" i="1"/>
  <c r="G260" i="1" s="1"/>
  <c r="D16" i="3" s="1"/>
  <c r="F275" i="1"/>
  <c r="E275" i="1" s="1"/>
  <c r="G259" i="1" l="1"/>
  <c r="E280" i="1"/>
  <c r="F263" i="1"/>
  <c r="E263" i="1" s="1"/>
  <c r="B19" i="3"/>
  <c r="B18" i="3" s="1"/>
  <c r="F265" i="1"/>
  <c r="G262" i="1"/>
  <c r="G265" i="1"/>
  <c r="F260" i="1" l="1"/>
  <c r="E262" i="1"/>
  <c r="F262" i="1"/>
  <c r="E260" i="1" l="1"/>
  <c r="E259" i="1" s="1"/>
  <c r="C16" i="3"/>
  <c r="D14" i="3"/>
  <c r="F259" i="1"/>
  <c r="B17" i="3"/>
  <c r="E14" i="3"/>
  <c r="F14" i="3"/>
  <c r="E212" i="1" l="1"/>
  <c r="C14" i="3" l="1"/>
  <c r="B16" i="3"/>
  <c r="B14" i="3" s="1"/>
  <c r="E295" i="1" l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11" i="1"/>
  <c r="E312" i="1"/>
  <c r="E313" i="1"/>
  <c r="G330" i="1"/>
  <c r="G320" i="1"/>
  <c r="G319" i="1" s="1"/>
  <c r="G318" i="1" s="1"/>
  <c r="G317" i="1" s="1"/>
  <c r="G241" i="1"/>
  <c r="E241" i="1" s="1"/>
  <c r="G236" i="1"/>
  <c r="E236" i="1" s="1"/>
  <c r="G235" i="1"/>
  <c r="G234" i="1"/>
  <c r="G229" i="1"/>
  <c r="G228" i="1"/>
  <c r="G227" i="1"/>
  <c r="G226" i="1"/>
  <c r="G218" i="1"/>
  <c r="E218" i="1" s="1"/>
  <c r="G220" i="1"/>
  <c r="G219" i="1"/>
  <c r="G214" i="1"/>
  <c r="G213" i="1"/>
  <c r="G211" i="1" s="1"/>
  <c r="G91" i="1"/>
  <c r="G112" i="1"/>
  <c r="G106" i="1"/>
  <c r="G103" i="1"/>
  <c r="G100" i="1"/>
  <c r="G97" i="1"/>
  <c r="G94" i="1"/>
  <c r="G82" i="1"/>
  <c r="G77" i="1"/>
  <c r="G74" i="1"/>
  <c r="G65" i="1"/>
  <c r="G379" i="1"/>
  <c r="G37" i="1"/>
  <c r="G34" i="1"/>
  <c r="G33" i="1"/>
  <c r="G32" i="1"/>
  <c r="E32" i="1" s="1"/>
  <c r="F326" i="1"/>
  <c r="F325" i="1"/>
  <c r="F330" i="1"/>
  <c r="G68" i="1" l="1"/>
  <c r="E69" i="1"/>
  <c r="G323" i="1"/>
  <c r="D25" i="3" s="1"/>
  <c r="E329" i="1"/>
  <c r="G325" i="1"/>
  <c r="G322" i="1" s="1"/>
  <c r="D24" i="3" s="1"/>
  <c r="E328" i="1"/>
  <c r="F322" i="1"/>
  <c r="C24" i="3" s="1"/>
  <c r="F21" i="3"/>
  <c r="E22" i="3"/>
  <c r="G66" i="1"/>
  <c r="G67" i="1"/>
  <c r="G31" i="1"/>
  <c r="G80" i="1"/>
  <c r="F323" i="1"/>
  <c r="C25" i="3" s="1"/>
  <c r="G30" i="1"/>
  <c r="G22" i="1" s="1"/>
  <c r="G225" i="1"/>
  <c r="G217" i="1"/>
  <c r="G29" i="1"/>
  <c r="G233" i="1"/>
  <c r="G221" i="1"/>
  <c r="F324" i="1"/>
  <c r="F327" i="1"/>
  <c r="E325" i="1" l="1"/>
  <c r="E322" i="1"/>
  <c r="E323" i="1"/>
  <c r="E326" i="1"/>
  <c r="G24" i="1"/>
  <c r="G18" i="1" s="1"/>
  <c r="G324" i="1"/>
  <c r="E35" i="3"/>
  <c r="G62" i="1"/>
  <c r="D12" i="3" s="1"/>
  <c r="G64" i="1"/>
  <c r="E327" i="1"/>
  <c r="G28" i="1"/>
  <c r="G27" i="1"/>
  <c r="D9" i="3" s="1"/>
  <c r="D34" i="3" s="1"/>
  <c r="G26" i="1"/>
  <c r="D8" i="3" s="1"/>
  <c r="G20" i="1"/>
  <c r="E23" i="3"/>
  <c r="G321" i="1"/>
  <c r="F23" i="3"/>
  <c r="G63" i="1"/>
  <c r="D13" i="3" s="1"/>
  <c r="G61" i="1"/>
  <c r="D11" i="3" s="1"/>
  <c r="F321" i="1"/>
  <c r="E324" i="1" l="1"/>
  <c r="E33" i="3"/>
  <c r="G19" i="1"/>
  <c r="G14" i="1"/>
  <c r="G378" i="1" s="1"/>
  <c r="F10" i="3"/>
  <c r="G60" i="1"/>
  <c r="G25" i="1"/>
  <c r="G16" i="1"/>
  <c r="G12" i="1" l="1"/>
  <c r="C23" i="3"/>
  <c r="E321" i="1"/>
  <c r="B25" i="3"/>
  <c r="D23" i="3"/>
  <c r="B24" i="3"/>
  <c r="F32" i="3"/>
  <c r="F7" i="3"/>
  <c r="G17" i="1"/>
  <c r="G376" i="1" l="1"/>
  <c r="G15" i="1"/>
  <c r="B23" i="3"/>
  <c r="G13" i="1"/>
  <c r="G377" i="1" l="1"/>
  <c r="G11" i="1"/>
  <c r="G375" i="1" s="1"/>
  <c r="F320" i="1" l="1"/>
  <c r="F235" i="1"/>
  <c r="E235" i="1" s="1"/>
  <c r="F234" i="1"/>
  <c r="F229" i="1"/>
  <c r="F228" i="1"/>
  <c r="E228" i="1" s="1"/>
  <c r="F227" i="1"/>
  <c r="E227" i="1" s="1"/>
  <c r="F226" i="1"/>
  <c r="E226" i="1" s="1"/>
  <c r="F221" i="1"/>
  <c r="F220" i="1"/>
  <c r="E220" i="1" s="1"/>
  <c r="F219" i="1"/>
  <c r="E219" i="1" s="1"/>
  <c r="F214" i="1"/>
  <c r="F213" i="1"/>
  <c r="F91" i="1"/>
  <c r="F112" i="1"/>
  <c r="F106" i="1"/>
  <c r="E106" i="1" s="1"/>
  <c r="F103" i="1"/>
  <c r="E103" i="1" s="1"/>
  <c r="F100" i="1"/>
  <c r="E100" i="1" s="1"/>
  <c r="F97" i="1"/>
  <c r="E97" i="1" s="1"/>
  <c r="F94" i="1"/>
  <c r="E94" i="1" s="1"/>
  <c r="F82" i="1"/>
  <c r="E82" i="1" s="1"/>
  <c r="F77" i="1"/>
  <c r="F74" i="1"/>
  <c r="F71" i="1"/>
  <c r="F56" i="1"/>
  <c r="F29" i="1" s="1"/>
  <c r="F37" i="1"/>
  <c r="F34" i="1"/>
  <c r="F33" i="1"/>
  <c r="E234" i="1" l="1"/>
  <c r="F65" i="1"/>
  <c r="E65" i="1" s="1"/>
  <c r="E213" i="1"/>
  <c r="E211" i="1" s="1"/>
  <c r="F66" i="1"/>
  <c r="F319" i="1"/>
  <c r="E320" i="1"/>
  <c r="F31" i="1"/>
  <c r="E33" i="1"/>
  <c r="E21" i="3"/>
  <c r="E68" i="1"/>
  <c r="E310" i="1"/>
  <c r="E29" i="1"/>
  <c r="F225" i="1"/>
  <c r="F30" i="1"/>
  <c r="F211" i="1"/>
  <c r="F217" i="1"/>
  <c r="F379" i="1"/>
  <c r="E30" i="1" l="1"/>
  <c r="F22" i="1"/>
  <c r="F17" i="1" s="1"/>
  <c r="F13" i="1" s="1"/>
  <c r="F62" i="1"/>
  <c r="E66" i="1"/>
  <c r="F318" i="1"/>
  <c r="F20" i="1" s="1"/>
  <c r="E319" i="1"/>
  <c r="E31" i="1"/>
  <c r="F61" i="1"/>
  <c r="C11" i="3" s="1"/>
  <c r="F28" i="1"/>
  <c r="E217" i="1"/>
  <c r="E225" i="1"/>
  <c r="E233" i="1"/>
  <c r="F80" i="1"/>
  <c r="E80" i="1"/>
  <c r="E91" i="1"/>
  <c r="F233" i="1"/>
  <c r="E308" i="1"/>
  <c r="E309" i="1"/>
  <c r="F27" i="1"/>
  <c r="F26" i="1"/>
  <c r="C8" i="3" s="1"/>
  <c r="C33" i="3" s="1"/>
  <c r="E62" i="1" l="1"/>
  <c r="C12" i="3"/>
  <c r="E27" i="1"/>
  <c r="C9" i="3"/>
  <c r="C34" i="3" s="1"/>
  <c r="F317" i="1"/>
  <c r="E318" i="1"/>
  <c r="D35" i="3"/>
  <c r="E67" i="1"/>
  <c r="E61" i="1"/>
  <c r="E22" i="1"/>
  <c r="E20" i="1"/>
  <c r="E26" i="1"/>
  <c r="F64" i="1"/>
  <c r="E7" i="3"/>
  <c r="F25" i="1"/>
  <c r="F63" i="1"/>
  <c r="C13" i="3" s="1"/>
  <c r="C35" i="3" s="1"/>
  <c r="F24" i="1"/>
  <c r="E24" i="1" s="1"/>
  <c r="E28" i="1"/>
  <c r="E25" i="1" l="1"/>
  <c r="E19" i="1"/>
  <c r="E17" i="1"/>
  <c r="F16" i="1"/>
  <c r="F12" i="1" s="1"/>
  <c r="F376" i="1" s="1"/>
  <c r="E376" i="1" s="1"/>
  <c r="D33" i="3"/>
  <c r="E317" i="1"/>
  <c r="D22" i="3"/>
  <c r="D21" i="3" s="1"/>
  <c r="F60" i="1"/>
  <c r="E63" i="1"/>
  <c r="F19" i="1"/>
  <c r="C7" i="3"/>
  <c r="E64" i="1"/>
  <c r="C10" i="3"/>
  <c r="B8" i="3"/>
  <c r="F18" i="1"/>
  <c r="E18" i="1" s="1"/>
  <c r="B12" i="3"/>
  <c r="E16" i="1" l="1"/>
  <c r="E13" i="1"/>
  <c r="F377" i="1"/>
  <c r="E377" i="1" s="1"/>
  <c r="E12" i="1"/>
  <c r="E60" i="1"/>
  <c r="F15" i="1"/>
  <c r="B11" i="3"/>
  <c r="F14" i="1"/>
  <c r="E14" i="1" s="1"/>
  <c r="B13" i="3"/>
  <c r="E10" i="3"/>
  <c r="D10" i="3"/>
  <c r="B35" i="3"/>
  <c r="E32" i="3"/>
  <c r="B22" i="3"/>
  <c r="C21" i="3"/>
  <c r="B21" i="3" s="1"/>
  <c r="B9" i="3"/>
  <c r="B7" i="3" s="1"/>
  <c r="D7" i="3"/>
  <c r="E379" i="1"/>
  <c r="E11" i="1" l="1"/>
  <c r="E15" i="1"/>
  <c r="F11" i="1"/>
  <c r="F375" i="1" s="1"/>
  <c r="E375" i="1" s="1"/>
  <c r="B10" i="3"/>
  <c r="F378" i="1"/>
  <c r="E378" i="1" s="1"/>
  <c r="C32" i="3" l="1"/>
  <c r="B33" i="3"/>
  <c r="B34" i="3"/>
  <c r="B32" i="3" s="1"/>
  <c r="D32" i="3"/>
</calcChain>
</file>

<file path=xl/sharedStrings.xml><?xml version="1.0" encoding="utf-8"?>
<sst xmlns="http://schemas.openxmlformats.org/spreadsheetml/2006/main" count="1252" uniqueCount="417">
  <si>
    <t xml:space="preserve"> к муниципальной программе</t>
  </si>
  <si>
    <t>Цель, задачи, наименование мероприятий</t>
  </si>
  <si>
    <t>Сроки</t>
  </si>
  <si>
    <t>Исполнители</t>
  </si>
  <si>
    <t>Источники финансирования</t>
  </si>
  <si>
    <t>Объемы финансирования</t>
  </si>
  <si>
    <t>Показатели эффективности (результативности) выполнения муниципальной  программы</t>
  </si>
  <si>
    <t>Всего</t>
  </si>
  <si>
    <t>Наименование показателей непосредственного (для мероприятий) и конечного (для целей и задач) результатов</t>
  </si>
  <si>
    <t>ед. измерения</t>
  </si>
  <si>
    <t>значение показателя за предшествующий период</t>
  </si>
  <si>
    <t>Управление образованием администрации МО "Ахтубинский район", муниципальные образовательные учреждения</t>
  </si>
  <si>
    <t>ИТОГО</t>
  </si>
  <si>
    <t>Бюджет Астраханской области</t>
  </si>
  <si>
    <t xml:space="preserve">Федеральный бюджет </t>
  </si>
  <si>
    <t xml:space="preserve">Внебюджетные средства </t>
  </si>
  <si>
    <t>итого</t>
  </si>
  <si>
    <t>Показатель конечного результата 1: Удельный вес численности обучающихся в муниципальных образовательных организациях, которым предоставлена возможность обучаться в соответствии с основными современными требованиями, в общей численности обучающихся.</t>
  </si>
  <si>
    <t>%</t>
  </si>
  <si>
    <t>Федеральный бюджет</t>
  </si>
  <si>
    <t xml:space="preserve">Задача 1.1.     Выравнивание возможностей получения гражданами качественных образовательных услуг независимо от места проживания и физического состояния здоровья.
</t>
  </si>
  <si>
    <t xml:space="preserve">Показатель конечного результата 1.1. Количество граждан, удовлетворенных качеством получаемых образовательных услуг  </t>
  </si>
  <si>
    <t xml:space="preserve">Чел. </t>
  </si>
  <si>
    <t>Основное мероприятие 1.1.1. Создание условий в образовательных организациях, соответствующих требованиям инновационного развития экономики, современным потребностям общества и каждого гражданина.</t>
  </si>
  <si>
    <t xml:space="preserve">Показатель непосредственного результата 1.1.1.
 Количество образовательных  организаций , отвечающих современным условиям по осуществлению образовательного процесса
</t>
  </si>
  <si>
    <t>Ед.</t>
  </si>
  <si>
    <t>Задача 1.2.  Повышение степени управляемости системы образования путем совершенствования механизмов системы оценки качества образования и обеспечения информационной открытости системы образования.</t>
  </si>
  <si>
    <t xml:space="preserve">Показатель  конечного результата 1.2. Доля образовательных организаций, сведения о деятельности и результатах которых регулярно обновляются в созданной базе данных, позволяющей оперативно принимать управленческие решения  </t>
  </si>
  <si>
    <t>Основное мероприятие 1.2.1. Мониторинг оценки качества образования  и обеспечения информационной открытости системы образования.</t>
  </si>
  <si>
    <t xml:space="preserve">Показатель непосредственного результата 1.2.1
  Доля родителей, удовлетворенных качеством образования и  информационной открытостью системы образования
</t>
  </si>
  <si>
    <t>Показатель конечного  результата 1. Доля потребителей услуг дошкольного образования, обеспеченных должной доступностью к образовательным услугам заданного качества в условиях, соответствующих современным требованиям</t>
  </si>
  <si>
    <t>Показатель конечного результата 1.1.  Доля детей в возрасте от 1 года  до 6 лет, получающих услугу дошкольного образования от общей численности детей  в возрасте от 1 года до 6 лет</t>
  </si>
  <si>
    <t>Показатель непосредственного результата 1.1.1.   Количество детей в возрасте от 1 года  до 6 лет, получающих услугу дошкольного образования  в дошкольных образовательных организациях</t>
  </si>
  <si>
    <t>чел.</t>
  </si>
  <si>
    <t>Показатель непосредственного результата 1.1.2.  Количество  граждан, воспользовавшихся правом на получение компенсациичасти родительской платы.</t>
  </si>
  <si>
    <t>Бюджет МО"Ахтубинский район"</t>
  </si>
  <si>
    <t>Показатель конечного результата 1.2. Количество   учреждений дошкольного образования, в которых созданы условия для осуществления образовательной деятельности</t>
  </si>
  <si>
    <t>ед.</t>
  </si>
  <si>
    <t>Показатель непосредственного результата 1.2.1. Количество образовательных учреждений, готовых к оказанию услуги образовательной деятельности</t>
  </si>
  <si>
    <t>Мероприятие 1.2.2. Реализация основных направлений государственной политики в области охраны труда и безопасности   в учреждениях дошкольного образования.</t>
  </si>
  <si>
    <t xml:space="preserve">Показатель непосредственного результата  1.2.2.  Количество  учреждений дошкольного образования, обеспечивающих соблюдение требований по охране труда и техники безопасности </t>
  </si>
  <si>
    <t>Мероприятие 1.2.3. Обеспечение пожарной безопасности  учреждений дошкольного образования.</t>
  </si>
  <si>
    <t xml:space="preserve">Показатель непосредственного результата 1.2.3. Количество    учреждений дошкольного образования, обеспечивающих соблюдение требований противопожарной безопасности </t>
  </si>
  <si>
    <t xml:space="preserve">Мероприятие1.2.4. Обеспечение мероприятий по использованию информационно-коммуникативных технологий, создание, развитие, модернизация и эксплуатация информационных систем.   </t>
  </si>
  <si>
    <t xml:space="preserve">Показатель непосредственного результата 1.2.4. Количество  учреждений дошкольного образования, использующих информационно-коммуникативные технологии </t>
  </si>
  <si>
    <t xml:space="preserve">Показатель конечного результата 1.3. Доля  учреждений дошкольного образования, выполнивших   запланированные мероприятия по проведению ремонта зданий, сооружений, инженерных коммуникаций, ограждений и территории </t>
  </si>
  <si>
    <t xml:space="preserve">Мероприятие 1.3.1. На проведение текущего (или) капитального ремонта в муниципальных дошкольных организациях. </t>
  </si>
  <si>
    <t>Показатель непосредственного результата 1.3.1.: Количество     учреждений дошкольного образования,  выполнивших запланированные мероприятия</t>
  </si>
  <si>
    <t>2019-2022</t>
  </si>
  <si>
    <t>Показательнепосредственного результата 1.3.2. Количество     учреждений дошкольного образования,  выполнивших запланированные мероприятия</t>
  </si>
  <si>
    <t>Управлениеие образованием, образовательные учреждения</t>
  </si>
  <si>
    <t>Управление образованием администрации МО "Ахтубинский район", администрация МО "Ахтубинский район"</t>
  </si>
  <si>
    <t>Показатель конечного результата 1.4.Доля  учреждений дошкольного образования, выполнивших   запланированные мероприятия по развитию инфраструктуры и материально-технической базы,  по созданию дополнительных мест для детей в дошкольных организациях, осуществляющих образовательную деятельность</t>
  </si>
  <si>
    <t>Показатель непосредственного результата 1.4.1.: Количество     учреждений дошкольного образования,  выполнивших запланированные мероприятия</t>
  </si>
  <si>
    <t>Мероприятие 1.4.2. Строительство муниципального дошкольного учреждения в  городе Ахтубинск  по ул.Садовая</t>
  </si>
  <si>
    <t>Показательнепосредственного результата 1.4.2. Количество     учреждений дошкольного образования,  выполнивших запланированные мероприятия</t>
  </si>
  <si>
    <t>Показатель конечного  результата 1. Доля потребителей услуг общего образования, обеспеченных должной доступностью к образовательным услугам заданного качества в условиях, соответствующих современным требованиям</t>
  </si>
  <si>
    <t>Показатель конечного  результата 1.1. Доля потребителей услуг общего образования, обеспеченных должной доступностью к образовательным услугам заданного качества</t>
  </si>
  <si>
    <t>Показатель непосредственного результата  1.1.1. Количество потребителей услуг общего образования, обеспеченных должной доступностью к образовательным услугам заданного качества.</t>
  </si>
  <si>
    <t>Показатель непосредственного результата   1.1.2. Количество потребителей услуг дошкольного образования и присмотра и ухода в общеобразовательных организациях</t>
  </si>
  <si>
    <t xml:space="preserve">Показатель непосредственного результата  1.1.3. Количество потребителей услуг дополнительного  образования детей в общеобразовательных организациях </t>
  </si>
  <si>
    <t xml:space="preserve">Бюджет Астраханской области </t>
  </si>
  <si>
    <t xml:space="preserve">Показатель конечного результата 1.2. Количество образовательных учреждений, в которых созданы условия для осуществления образовательной деятельности. </t>
  </si>
  <si>
    <t>Показатель непосредственного результата 1.2.1. Количество общеобразовательных учреждений, в которых созданы условия для осуществления образовательной деятельности.</t>
  </si>
  <si>
    <t xml:space="preserve"> Мероприятие 1.2.2.Создание условий для устойчивого функционирования зданий, сооружений, инженерных коммуникаций, ограждений и территории общеобразовательных учреждений</t>
  </si>
  <si>
    <t xml:space="preserve">Показатель непосредственного результата1.2.2. Количество общеобразовательных учреждений, выполнивших мероприятия по проведению ремонта зданий, сооружений, инженерных коммуникаций, ограждений и территории </t>
  </si>
  <si>
    <t xml:space="preserve"> Основное мероприятие 1.2.5.Развитие материально-технической базы общеобразовательных  учреждений.</t>
  </si>
  <si>
    <t>2016-2022</t>
  </si>
  <si>
    <t xml:space="preserve">Показатель  1.2.5. Количество общеобразовательных учреждений, выполнивших мероприятия по оснащению материально-технической базы </t>
  </si>
  <si>
    <t>Мероприятие 1.2.2. Реализация основных направлений государственной политики в области охраны труда и безопасности в общеобразовательных учреждениях.</t>
  </si>
  <si>
    <t xml:space="preserve">Показатель непосредственного результата 1.2.2. . Количество общеобразовательных учреждений, обеспечивающих соблюдение требований по охране труда и техники безопасности </t>
  </si>
  <si>
    <t>Мероприятие 1.2.3. Обеспечение пожарной безопасности общеобразовательных учреждений.</t>
  </si>
  <si>
    <t xml:space="preserve">Показатель непосредственного результата1.2.3. Количество   учреждений, обеспечивающих соблюдение требований противопожарной безопасности </t>
  </si>
  <si>
    <t xml:space="preserve"> Мероприятие1.2.4.Обеспечение мероприятий по использованию информационно-коммуникативных технологий, создание, развитие, модернизация и эксплуатация информационных систем.</t>
  </si>
  <si>
    <t xml:space="preserve">Показатель  непосредственного результата 1.2.4.  Количество образовательных учреждений, использующих информационно-коммуникативные технологии </t>
  </si>
  <si>
    <t xml:space="preserve">Показатель конечного результата 1.3. Доля  учреждений общего  образования, выполнивших   запланированные мероприятия по проведению ремонта зданий, сооружений, инженерных коммуникаций, ограждений и территории </t>
  </si>
  <si>
    <t>Показатель непосредственного результата 1.3.1. Количество образовательных учреждений, выполнивших запланированные   мероприятия</t>
  </si>
  <si>
    <t>Показатель непосредственного результата 1.3.3. Количество образовательных учреждений, выполнивших запланированные   мероприятия</t>
  </si>
  <si>
    <t>Показатель конечного результата  1.5. Доля  общеобразовательных учреждений, в которых созданы условия для организации питания учащихся.</t>
  </si>
  <si>
    <t xml:space="preserve">Показатель непосредственного результата 1.5.1. Количество общеобразовательных учреждений,  готовность  которых к обеспечению  горячим питанием подтверждена Управлением Федеральной службы по надзору в сфере защиты прав потребителей и благополучия человека по Астраханской области </t>
  </si>
  <si>
    <t>Задача 1.6..Сохранение и укрепление здоровья обучающихся в общеобразовательных учреждениях Ахтубинского района.</t>
  </si>
  <si>
    <t>Показатель конечного результата  1.6.. Охват обучающихся,  осваивающих образовательные программы начального общего образования  в общеобразовательных учреждениях Ахтубинского района», получающих горячее питание</t>
  </si>
  <si>
    <t>Показатель непосредственного результата  1.6.1. Количество обучающихся,  осваивающих образовательные программы начального общего образования  в общеобразовательных учреждениях Ахтубинского района», придерживающихся принципов обязательного, рационального и здорового питания во время образовательного процесса.</t>
  </si>
  <si>
    <t>Чел.</t>
  </si>
  <si>
    <t>Показатель непосредственного результата 1.7.1.Количество  педагогических работников получающих ежемесячное вознаграждение за классное руководство</t>
  </si>
  <si>
    <t>Задача 1.8. Обеспечение бесплатным двухразовым питанием обучающихся с ограниченными возможностями здоровья, в том числе инвалидов, в муниципальных общеобразовательных организациях муниципального образования МО "Ахтубинский район"</t>
  </si>
  <si>
    <t>Показатель конечного результата  1.8. Охват обучающихся с ограниченными возможностями здоровья, в том числе инвалидов,  в общеобразовательных учреждениях Ахтубинского района, получающих  питание</t>
  </si>
  <si>
    <t>Мероприятие 1.8.1.  Обеспечение бесплатным двухразовым питанием обучающихся с ограниченными возможностями здоровья, в том числе инвалидов, в муниципальных общеобразовательных организациях муниципального образования МО "Ахтубинский район"</t>
  </si>
  <si>
    <t>Показатель непосредственного результата 1.8.1 .Количество обучающихся с ограниченными возможностями здоровья, в том числе инвалидов,  в общеобразовательных учреждениях Ахтубинского района, придерживающихся принципов обязательного, рационального и здорового питания во время образовательного процесса.</t>
  </si>
  <si>
    <t>Цель 1.  Реализация  муниципальной услуги по предоставлению дополнительного образования в муниципальных учреждениях дополнительного образования.</t>
  </si>
  <si>
    <t>Показатель конечного  результата 1. Доля учащихся, охваченных дополнительным образованием в муниципальных учреждениях дополнительного образования, в условиях, отвечающим современным требованиям</t>
  </si>
  <si>
    <t xml:space="preserve">Показатель конечного  результата 1.1. Доля потребителей услуг дополнительного образования, обеспеченных должной доступностью к образовательным услугам заданного качества </t>
  </si>
  <si>
    <t xml:space="preserve">Мероприятие1.1.1. Предоставление дополнительного образования в  муниципальных учреждениях дополнительного образования  </t>
  </si>
  <si>
    <t>Показатель непосредственного результата 1.1.1. Количество потребителей услуг дополнительного  образования детей</t>
  </si>
  <si>
    <t xml:space="preserve">Задача 1.2. Создание   условий для обеспечения доступного и качественного образования на территории МО «Ахтубинский район».
</t>
  </si>
  <si>
    <t>ед</t>
  </si>
  <si>
    <t>Мероприятие 1.2.1. Ресурсное сопровождение развития системы дополнительного  образования детей</t>
  </si>
  <si>
    <t>Показатель непосредственного результата 1. 2.1. Количество общеобразовательных учреждений, в которых созданы условия для осуществления образовательной деятельности.</t>
  </si>
  <si>
    <t>Мероприятие 1.2.2. Реализация основных направлений государственной политики в области охраны труда и безопасности в учреждениях дополнительного образования.</t>
  </si>
  <si>
    <t xml:space="preserve">Показательнепосредственного результата  1.2.2. Количество учреждений дополнительного образования, обеспечивающих соблюдение требований по охране труда и техники безопасности </t>
  </si>
  <si>
    <t xml:space="preserve">Мероприятие 1.2.3. Обеспечение пожарной безопасности учреждений дополнительного образования.
</t>
  </si>
  <si>
    <t xml:space="preserve">Показатель непосредственного результата 1.2.3. Количество   учреждений, обеспечивающих соблюдение требований противопожарной безопасности </t>
  </si>
  <si>
    <t xml:space="preserve">Мероприятие 1.2.4.  Мероприятия по использованию информационно-коммуникативных технологий, создание, развитие, модернизация и эксплуатация информационных систем.
</t>
  </si>
  <si>
    <t xml:space="preserve">Показатель непосредственного результата 1.2.4.  Количество образовательных учреждений, использующих информационно-коммуникативные технологии </t>
  </si>
  <si>
    <t xml:space="preserve"> МБУ ЦБУО МО "Ахтубинский район"</t>
  </si>
  <si>
    <t>Цель 1. Обеспечение предоставления качественных услуг (работ) муниципальными бюджетными(казенными) учреждениями, подведомственными управлению образованием администрации МО «Ахтубинский район».</t>
  </si>
  <si>
    <t>Показатель конечного результата 1. Доля реализации   муниципальных услуг(работ) муниципальными бюджетными(казенными) учреждениями, подведомственными управлению образованием администрации МО "Ахтубинский район"</t>
  </si>
  <si>
    <t>Показатель конечного  результата 1.1. Процент качества ведения бухгалтерского и налогового учета и отчетности в соответствии с действующими нормативными документами</t>
  </si>
  <si>
    <t>Мероприятие 1.1.1.  Выполнение мероприятий по Формированию финансовой (бухгалтерской), бюджетной отчетности, ведению бухгалтерского (бюджетного) учета, формированию регистров бухгалтерского учета</t>
  </si>
  <si>
    <t>Показатель  непосредственного результата 1.1.1. Количество мероприятий, направленных на обеспечение квалифицированного ведения бухгалтерского и налогового учета и отчетности</t>
  </si>
  <si>
    <t>Мероприятие 1.4.3.Реализация основных направлений государственной политики в области охраны труда.</t>
  </si>
  <si>
    <t xml:space="preserve"> Показатель  непосредственного результата  1.4.3.Количество выплненных мероприятий по соблюдению требований по охране труда и техники безопасности</t>
  </si>
  <si>
    <t>Задача 2.3. Создание условий для устойчивого функционирования зданий, сооружений, инженерных коммуникаций учреждений подведомственных управлению образованием.</t>
  </si>
  <si>
    <t>2016-2020</t>
  </si>
  <si>
    <t>МБУ "УХТОУО МО "Ахтубинский район"</t>
  </si>
  <si>
    <t>Показатель непосредственного результата 2.5. Процент выполнения мероприятий по реконструкции, проведению ремонта зданий, сооружений, инженерных коммуникаций, ограждений и благоустройству территории.</t>
  </si>
  <si>
    <t>Основное мероприятие 2.5.1. Проведение реконструкции, капитального, текущего ремонта зданий и сооружений</t>
  </si>
  <si>
    <t>Показатель непосредственного результата 2.5.1.  Количество мероприятий по проведению реконструкции, капитального, текущего ремонта зданий и сооружений</t>
  </si>
  <si>
    <t>Основное мероприятие 2.5.2. Устранение аварий</t>
  </si>
  <si>
    <t>Показатель непосредственного результата 2.5.2.  Количество мероприятий по устранению аварий</t>
  </si>
  <si>
    <t>Основное мероприятие 2.5.3. Проведение технического надзора за строительными работами</t>
  </si>
  <si>
    <t xml:space="preserve">Показатель непосредственного результата 2.5.3.  Количество запланированных мероприятий </t>
  </si>
  <si>
    <t>Основное мероприятие 2.5.4. Ремонт фасадов</t>
  </si>
  <si>
    <t>Показатель непосредственного результата 2.5.4.  Количество мероприятий по проведению ремонта фасада</t>
  </si>
  <si>
    <t>Основное мероприятие 2.5.5. Благоустройство территорий и ограждений</t>
  </si>
  <si>
    <t>Показатель непосредственного результата 2.5.5.  Количество мероприятий по благоустройству территорий и огрждений</t>
  </si>
  <si>
    <t>Основное мероприятие 2.5.6. Разработка проектно-сметной документации, технических и кадастровых паспортов</t>
  </si>
  <si>
    <t>Показатель непосредственного результата 2.5.6.  Количество мероприятий по разработке проектно-сметной документации, технических и кадастровых паспортов</t>
  </si>
  <si>
    <t>Основное мероприятие 2.5.7. Замена оконных и дверных блоков</t>
  </si>
  <si>
    <t>Показатель непосредственного результата 2.5.7.  Количество мероприятий по замене оконных и дверных блоков</t>
  </si>
  <si>
    <t>Задача 2.6. Развитие материально-технической базы учреждений подведомственных управлению образованием.</t>
  </si>
  <si>
    <t>МБУ "УХТОУО МО "Ахтубинский район", МБУ ЦБУО МО "Ахтубинский район"</t>
  </si>
  <si>
    <t>Показатель непосредственного результата 2.6.1.  Процент обеспечения комфортных, безопасных, современных условий труда</t>
  </si>
  <si>
    <t>Основное мероприятие 2.6.1. Приобретение мебели офисной и оборудования(холодильники, электронагревательные приборы, кондиционеры и прочее).</t>
  </si>
  <si>
    <t xml:space="preserve">Показатель непосредственного результата 2.6.1.  Количество выполненных мероприятий </t>
  </si>
  <si>
    <t>Задача 2.7. Организация мероприятий, направленных  на создание доступной среды.</t>
  </si>
  <si>
    <t>Показатель непосредственного результата 2.7.  Процент выполнения мероприятий по обеспечению доступности   маломобильных граждан.</t>
  </si>
  <si>
    <t>Основное мероприятие 2.7.1. Выполнение мероприятий по обеспечению в зданиях доступной среды для маломобильных граждан</t>
  </si>
  <si>
    <t>Показатель непосредственного результата 2.7.1.  Количество реализации запланированных мероприятий</t>
  </si>
  <si>
    <t>Подпрограмма 5 "Одаренные дети МО "Ахтубинский район"</t>
  </si>
  <si>
    <t>Цель 1. Обеспечение благоприятных условий для создания единой муниципальной системы выявления, развития и адресной поддержки одаренных детей в различных областях интелликтуальной и творческой деятельности.</t>
  </si>
  <si>
    <t>Показатель 1. Количество  образовательных учреждений, в которых созданы благоприятные условия для создания единой муниципальной системы выявления, развития и адресной поддержки одаренных детей в различных областях интелликтуальной и творческой деятельности</t>
  </si>
  <si>
    <t>Задача 1.1. Создание муниципальной системы выявления и развития детской одаренности и адресной поддержки детей в соответствии с их способностями.</t>
  </si>
  <si>
    <t>Показатель 1.1. Количество образовательных учреждений, где создана система выявления и развития детской одаренности и адресной поддержки детей</t>
  </si>
  <si>
    <t>Основное мероприятие 1.1.1. Участие одаренных детей в  российских, международных, региональных, муниципальных олимпиадах, фестивалях, соревнованиях, конкурсах, смотрах, чемпионатах</t>
  </si>
  <si>
    <t>Показатель 1.1.1. Количество детей школьного возраста – победителей всероссийских, региональных, муниципальных конкурсов, соревнований, олимпиад и иных мероприятий, проведенных в рамках подпрограммы</t>
  </si>
  <si>
    <t>Основное мероприятие 1.1.2. Присуждение муниципальных стипендий одаренным учащимся за достижения в спортивной, творческой, учебной и научной деятельности и отличные успехи в учебе</t>
  </si>
  <si>
    <t>Показатель 1.1.2 Количество обучающихся, получивших стипендии</t>
  </si>
  <si>
    <t>чел</t>
  </si>
  <si>
    <t>Основное мероприятие 1.1.3. Чествование учащихся 9-х классов, окончивших основную школу с отличием</t>
  </si>
  <si>
    <t xml:space="preserve">Показатель 1.1.3.  Количество обучающихся , получивших поощрение </t>
  </si>
  <si>
    <t>Подпрограмма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доступности качественных образовательных услуг через модернизацию системы повышения квалификации, и повышения престижа педагогической профессии»</t>
  </si>
  <si>
    <t>Цель 1: повышение качества предоставления образовательных услуг через повышение уровня квалификации и профессионализма руководящих и педагогических кадров, как определяющего фактора, обеспечивающего успешность обучения и становление личностей обучающихся (воспитанников).</t>
  </si>
  <si>
    <t>Показатель конечного результата 1. Количество образовательных учреждений, в которых созданы  условия для повышения уровня квалификации и профессионализма руководящих и педагогических кадров, как определяющего фактора, обеспечивающего успешность обучения и становление личностей обучающихся (воспитанников).</t>
  </si>
  <si>
    <t>Задача 1.1. Создание условий для развития системы повышения квалификации</t>
  </si>
  <si>
    <t>Показатель конечного результата  1.1. Количество образовательных учреждений, в которых созданы условия для развития системы повышения квалификации</t>
  </si>
  <si>
    <t xml:space="preserve">Мероприятие 1.1.1. Организация курсов повышения квалификации, семинаров, стажировок и тренингов  руководящих и педагогических работников образовательных учреждений по договору </t>
  </si>
  <si>
    <t xml:space="preserve">Показатель непосредственного результата 1.1.1.  Количество руководителей и педагогических работников, прошедших плановое повышение квалификаци </t>
  </si>
  <si>
    <t xml:space="preserve">Показатель конечного результата  1. Эффективность реализованных мероприятий
</t>
  </si>
  <si>
    <t>Показатель  конечного результата 1.1.  Доля обучающихся  (воспитанников) в образовательных учреждениях, условия которых отвечают современным требованиям качества образовательного процесса</t>
  </si>
  <si>
    <t xml:space="preserve">Показатель непосредственного результата 1.1.1.
  Количество  детей в возрасте 1-6 лет, получивших дошкольную образовательную услугу и (или) услугу по их содержанию в муниципальных образовательных учреждениях
</t>
  </si>
  <si>
    <t>Показатель непосредственного результата 1.1.2.1. Количество муниципальных общеобразовательных учреждений, соответствующих современным требованиям</t>
  </si>
  <si>
    <t>Показатель непосредственного результата  1.1.2.2 Количество  обучающихся  муниципальных общеобразовательных учреждений, занимающихся во вторую смену.</t>
  </si>
  <si>
    <t xml:space="preserve">Показатель непосредственного результата   1.1.3.  Количество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
</t>
  </si>
  <si>
    <t xml:space="preserve">Показатель  конечного результата1.2. Уровень освоения специалистами технологий и программ  в сфере молодежной политики  </t>
  </si>
  <si>
    <t>Мероприятие 1.2.1. Создание необходимых условий для качественного исполнения функций в сфере молодежной политики</t>
  </si>
  <si>
    <t xml:space="preserve">Показатель непосредственного результата   1.2.1 Количество проведенных мероприятий в сфере молодежной политики  </t>
  </si>
  <si>
    <t>Показатель конечного результата    1.3.  Доля  учреждений, сведения о деятельности и результатах которых регулярно обновляются в созданной базе данных, позволяющей оперативно принимать управленческие решения.</t>
  </si>
  <si>
    <t>Показатель непосредственного результата   1.3.1. Количество обоснованных замечаний по обеспечению деятельности управления образованием администрации МО «Ахтубинский район»</t>
  </si>
  <si>
    <t>Показатель  непосредственного результата 1.1.1.1. Количество образовательных организаций,, обслуживаемых МКУ ЦБ УО</t>
  </si>
  <si>
    <t>Цель 1. Реализация и обеспечение мероприятий по предоставлению дошкольного образования,  присмотра и ухода.</t>
  </si>
  <si>
    <t>Задача 1.2.   Создание условий для обеспечения доступного и качественного дошкольного образования на территории МО «Ахтубинский район»</t>
  </si>
  <si>
    <t>Мероприятие 1.2.1.   Ресурсное сопровождение развития системы дошкольного  образования детей</t>
  </si>
  <si>
    <t>Задача 1.4. Развитие инфраструктуры и материально-технической базы по созданию дополнительных мест для детей в дошкольных организациях, осуществляющих образовательную деятельность</t>
  </si>
  <si>
    <t>Мероприятие 1.4.1. Строительство муниципального дошкольного учреждения в городе Ахтубинск  по ул.Агурина</t>
  </si>
  <si>
    <t>Задача 1.2.  Создание   условий для обеспечения доступного и качественного образования на территории МО «Ахтубинский район».</t>
  </si>
  <si>
    <t>Мероприятие 1.2.1. Ресурсное сопровождение развития системы общего  образования детей.</t>
  </si>
  <si>
    <t xml:space="preserve">Задача 1.1. Повышение качества  дополнительного образования в соответствии с современными требованиями.
</t>
  </si>
  <si>
    <t xml:space="preserve">Мероприятие 1.1.1.1.  Выполнение мероприятий по оплате труда работников МКУ ЦБ УО администрации МО "Ахтубинский район" , обслуживающей муниципальные образовательные организации </t>
  </si>
  <si>
    <t xml:space="preserve">Мероприятие 1.1.1. Организация предоставления общедоступного бесплатного дошкольного образования </t>
  </si>
  <si>
    <t xml:space="preserve">Мероприятие  1.1.2.   Организация предоставления общедоступного и бесплатного начального общего, основного общего, среднего (полного) общего образования </t>
  </si>
  <si>
    <t xml:space="preserve">Задача 1.1    Формирование финансовой (бухгалтерской), бюджетной отчетности, ведения бухгалтерского (бюджетного) учета, формирование регистров бухгалтерского учета МКУ ЦБУО МО "Ахтубинский район".  </t>
  </si>
  <si>
    <t>Показатель конечного результата  1.7. Доля родителей, удовлетворенных деятельностью классных руководителей  в общеобразовательных учреждениях Ахтубинского района»</t>
  </si>
  <si>
    <t>Мероприятие 1.1.1. Обеспечение введения ставки советника директора по воспитанию и взаимодействию с детскими общественными объединениями в общеобразовательных организациях</t>
  </si>
  <si>
    <t>Цель 1. Обеспечение функционирования системы патриотического воспитания граждан Российской Федерации в образовательных организациях общего образования</t>
  </si>
  <si>
    <t xml:space="preserve">Показатель конечного результата 1. Обеспечение введения ставки советника директора по воспитанию и взаимодействию с детскими общественными объединениями в общеобразовательных организациях </t>
  </si>
  <si>
    <t>Показатель непосредственного результата 1.1.1.Количество общеобразовательных организаций участвующих в мероприятии по реализации регионального проекта</t>
  </si>
  <si>
    <t>Показатель конечного результата 1.1. Доля общеобразовательных организаций, участвующих в  мероприятии по реализации регионального проекта</t>
  </si>
  <si>
    <t>2025 г</t>
  </si>
  <si>
    <t xml:space="preserve"> 2025 г.</t>
  </si>
  <si>
    <t xml:space="preserve">Задача 1.3. Создание условий для устойчивого функционирование зданий, сооружений, инженерных коммуникаций, ограждений и территории   в учрежденииях  дошкольного образования. </t>
  </si>
  <si>
    <t xml:space="preserve">Задача 1.1.  Повышение доступности  и качества  реализации образовательных программ  дошкольного образования, присмотра и  ухода в учреждениях дошкольного образования  в соответствии с современными требованиями. </t>
  </si>
  <si>
    <t>Задача 1.1. Повышение качества  начального, основного, среднего общего  образования, дополнительного образования детей, дошкольного образования , присмотра и ухода в муниципальных общеобразовательных организациях  в соответствии с современными требованиями.</t>
  </si>
  <si>
    <t xml:space="preserve">Мероприятие 1.1.3. Организация предоставления дополнительного образования детям </t>
  </si>
  <si>
    <t xml:space="preserve">Задача 1.1. Создание условий для воспитания социально ответственных личностей на основе духовно-нравственных ценностей народов Российской Федерации. </t>
  </si>
  <si>
    <t>Подпрограмма «Проведение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 в рамках основного мероприятия по реализации регионального проекта «Патриотическое воспитание граждан Российской Федерации (Астраханская область)» в рамках национального проекта «Образование» государственной программы «Развитие образования Астраханской области», утвержденной постановлением Правительства Астраханской области от 25.09.2014 № 402-П»</t>
  </si>
  <si>
    <t xml:space="preserve">Мероприятие  1.7.1. Выплата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 
</t>
  </si>
  <si>
    <t xml:space="preserve">Мероприятие 1.5.1. Организация бесплатного горячего питания  обучающихся, получающих  начальное  общее образование в муниципальных общеобразовательных организациях 
</t>
  </si>
  <si>
    <t>ПЕРЕЧЕНЬ МЕРОПРИЯТИЙ (НАПРАВЛЕНИЙ) МУНИЦИПАЛЬНОЙ ПРОГРАММЫ</t>
  </si>
  <si>
    <t xml:space="preserve">                                                   Приложение № 1</t>
  </si>
  <si>
    <t xml:space="preserve">                                                   к муниципальной программе</t>
  </si>
  <si>
    <t>Бюджет МО "Ахтубинский муниципальный район Астраханской области"</t>
  </si>
  <si>
    <t xml:space="preserve">2024 г </t>
  </si>
  <si>
    <t xml:space="preserve">Цель1. Повышение степени доступности качественного образования, соответствующего требованиям инновационного развития экономики, современным потребностям общества и каждого гражданина, в том числе путем создания условий для проведения на территории Ахтубинского района единой государственной образовательной политики. </t>
  </si>
  <si>
    <t xml:space="preserve">Цель 1:Реализация и обеспечение  мероприятий по предоставлению начального общего, основного общего, среднего общего  образования, дополнительного образования детей,  дошкольного образования, присмотра и ухода в муниципальных общеобразовательных организациях. </t>
  </si>
  <si>
    <t xml:space="preserve">Мероприятие  1.6.1. Пропаганда среди учащихся и их родителей принципов обязательного, рационального и здорового питания во время образовательного процесса.
</t>
  </si>
  <si>
    <t>Подпрограмма «Проведение мероприятий по созданию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в рамках основного мероприятия по реализации регионального проекта «Содействие занятости ( Астраханская область)» в рамках федерального проекта «Содействие занятости» государственной программы «Развитие образования Астраханской области»</t>
  </si>
  <si>
    <t>Мероприятие 1.1.1. Оснащение оборудованием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образования, созданных (создаваемых) в рамках основного мероприятия по реализации регионального проекта "Содействие занятости (Астраханская область)" в рамках национального проекта "Демография" государственной программы "Развитие образования Астраханской области"</t>
  </si>
  <si>
    <t>Цель 1. Доступность дошкольного образования для детей в возрасте от 1,5 до 3 лет</t>
  </si>
  <si>
    <t xml:space="preserve">Задача 1.1. Создание дополнительных мест с целью обеспечения дошкольным образованием детей в возрасте от 1,5 до 3 лет </t>
  </si>
  <si>
    <t>Показатель конечного результата 1. Обеспечение дошкольным образованием детей в возрасте от 1,5 до 3 лет</t>
  </si>
  <si>
    <t>Показатель конечного результата 1.1. Количество дополнительно созданных мест с целью обеспечения дошкольным образованием детей в возрасте от 1,5 до 3 лет</t>
  </si>
  <si>
    <t>мест</t>
  </si>
  <si>
    <t>РЕСУРСНОЕ ОБЕСПЕЧЕНИЕ</t>
  </si>
  <si>
    <t>РЕАЛИЗАЦИИ МУНИЦИПАЛЬНОЙ ПРОГРАММЫ</t>
  </si>
  <si>
    <t xml:space="preserve">                                                                                                                                   (тыс.руб.)</t>
  </si>
  <si>
    <t>Источники финансирования муниципальной программы</t>
  </si>
  <si>
    <r>
      <t>Муниципальная программа</t>
    </r>
    <r>
      <rPr>
        <b/>
        <sz val="14"/>
        <color theme="1"/>
        <rFont val="Times New Roman"/>
        <family val="1"/>
        <charset val="204"/>
      </rPr>
      <t xml:space="preserve"> «</t>
    </r>
    <r>
      <rPr>
        <b/>
        <sz val="12"/>
        <color theme="1"/>
        <rFont val="Times New Roman"/>
        <family val="1"/>
        <charset val="204"/>
      </rPr>
      <t xml:space="preserve">Развитие системы образования в МО «Ахтубинский район» </t>
    </r>
  </si>
  <si>
    <t xml:space="preserve">Бюджет МО «Ахтубинский район» </t>
  </si>
  <si>
    <t>Подпрограмма «Развитие дошкольного образования»</t>
  </si>
  <si>
    <t xml:space="preserve"> Бюджет Астраханской области </t>
  </si>
  <si>
    <t>Подпрограмма  «Развитие общего образования»</t>
  </si>
  <si>
    <t>Бюджет МО «Ахтубинский район»</t>
  </si>
  <si>
    <t>Подпрограмма  «Развитие дополнительного образования»</t>
  </si>
  <si>
    <t>Подпрограмма  «Обеспечение предоставления качественных услуг(работ) муниципальными бюджетными учреждениями, подведомственными управлению образованием администрации МО «Ахтубинский район»</t>
  </si>
  <si>
    <t>Подпрограмма                   «Обеспечение доступности качественных образовательных услуг через модернизацию системы повышения квалификации, и повышения престижа педагогической профессии»</t>
  </si>
  <si>
    <t xml:space="preserve"> Федеральный бюджет </t>
  </si>
  <si>
    <t>Показатель непосредственного результата 1.1.1.Количество образовательных организаций , осуществляющих образовательную деятельность по образовательным программам дошкольного образования, в которых созданы дополнительные места для детей в возрасте от 1,5 до 3 лет в рамках основного мероприятия по реализации регионального проекта «Содействие занятости (Астраханская область)» в рамках национального проекта «Демография» государственной программы "Развитие образования Астраханской области».</t>
  </si>
  <si>
    <t xml:space="preserve">Мероприятие 1.4.1. обеспечение организации отдыха детей  в канкулярное время в лагерях с дневным пребыванием                                            </t>
  </si>
  <si>
    <t xml:space="preserve"> Мероприятие 1.1.1.1.  на   реализацию указов Президента Российской Федерации </t>
  </si>
  <si>
    <t xml:space="preserve">Меропиятие 1.1.1.2. На выплату заработнрой платы  работникам </t>
  </si>
  <si>
    <t xml:space="preserve"> 2026 г.</t>
  </si>
  <si>
    <t>2026 г</t>
  </si>
  <si>
    <t>2023-2026</t>
  </si>
  <si>
    <t>Показательнепосредственного результата 1.3.3. Количество     учреждений дошкольного образования,  выполнивших запланированные мероприятия</t>
  </si>
  <si>
    <t>Показательнепосредственного результата 1.3.4. Количество     учреждений дошкольного образования,  выполнивших запланированные мероприятия</t>
  </si>
  <si>
    <t>Показательнепосредственного результата 1.3.5. Количество     учреждений дошкольного образования,  выполнивших запланированные мероприятия</t>
  </si>
  <si>
    <t>Показательнепосредственного результата 1.3.6. Количество     учреждений дошкольного образования,  выполнивших запланированные мероприятия</t>
  </si>
  <si>
    <t>Показатель конечного результата 1.4. Доля  учреждений общего  образования, выполнивших   запланированные мероприятия по организации отдыха, оздоровления и занятости детей и подростков</t>
  </si>
  <si>
    <t>Показатель непосредственного результата 1.4.1. Количество образовательных учреждений, выполнивших запланированные   мероприятия</t>
  </si>
  <si>
    <t xml:space="preserve"> МКУ ЦБУО МО "Ахтубинский район"</t>
  </si>
  <si>
    <t>МКУ ЦБУО МО "Ахтубинский район"</t>
  </si>
  <si>
    <t>Бюджет МО "Ахтубинский муниципальный район Астраханской области" *</t>
  </si>
  <si>
    <t xml:space="preserve">Бюджет МО "Ахтубинский муниципальный район Астраханской области" </t>
  </si>
  <si>
    <t>Бюджет МО "Ахтубинский муниципальный район Астраханской области"*</t>
  </si>
  <si>
    <t>Показатель  непосредственного результата 1.1.1.2. Количество образовательных организаций,, обслуживаемых МКУ ЦБ УО</t>
  </si>
  <si>
    <t xml:space="preserve">Мероприятие 1.1.1.2. Организация деятельности МКУ ЦБ УО администрации МО "Ахтубинский район" , обслуживающей муниципальные образовательные организации </t>
  </si>
  <si>
    <t>Подпрограмма "Руководство и управление в сфере образования и молодежной политики "</t>
  </si>
  <si>
    <t>Показательнепосредственного результата 1.3.7. Количество     учреждений дошкольного образования,  выполнивших запланированные мероприятия</t>
  </si>
  <si>
    <t xml:space="preserve">Задача 1.3. Создание условий для устойчивого функционирования зданий, сооружений, инженерных коммуникаций, ограждений и территории общеобразовательных учреждений . </t>
  </si>
  <si>
    <t xml:space="preserve">Федеральный бюджет  </t>
  </si>
  <si>
    <t xml:space="preserve">Мероприятие 1.3.1.  На проведение текущего (или) капитального ремонта в муниципальных общеобразовательных организациях. </t>
  </si>
  <si>
    <t>Показатель непосредственного результата 1.3.27.5.. Количество образовательных учреждений, выполнивших запланированные   мероприятия</t>
  </si>
  <si>
    <t>Показатель непосредственного результата 1.3.27.6.. Количество образовательных учреждений, выполнивших запланированные   мероприятия</t>
  </si>
  <si>
    <t>Показатель непосредственного результата 1.3.27.7.. Количество образовательных учреждений, выполнивших запланированные   мероприятия</t>
  </si>
  <si>
    <t>Показатель непосредственного результата 1.3.31.. Количество образовательных учреждений, выполнивших запланированные   мероприятия</t>
  </si>
  <si>
    <t>Задача 1.5.Организация бесплатного горячего питания обучающихся по общеобразовательным программам начального общего образования.</t>
  </si>
  <si>
    <t>Задача 1.7..Материальное стимулирование классных руководителей  в форме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 при  решении социально-значимых задач и содержания воспитания и успешной социализации обучающихся.</t>
  </si>
  <si>
    <t xml:space="preserve">Подпрограмма «Проведение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 в рамках основного мероприятия по реализации регионального проекта «Патриотическое воспитание граждан Российской Федерации (Астраханская область)» в рамках национального проекта «Образование» государственной программы «Развитие образования Астраханской области», утвержденной постановлением Правительства Астраханской области от 25.09.2014 № 402-П» </t>
  </si>
  <si>
    <t xml:space="preserve">Бюджет Астраханской области  </t>
  </si>
  <si>
    <t>2027 год</t>
  </si>
  <si>
    <t xml:space="preserve">Муниципальная программа «Развитие системы образования в МО «Ахтубинский район»                          </t>
  </si>
  <si>
    <t xml:space="preserve">Подпрограмма "Развитие дошкольного образования" </t>
  </si>
  <si>
    <t xml:space="preserve"> Мероприятие 1.1.1.  Предоставление дошкольного образования и присмотра и ухода. </t>
  </si>
  <si>
    <t>2024-2027</t>
  </si>
  <si>
    <t xml:space="preserve">Мероприятие1.2.5. Обеспечение предоставления установленных мер поддержки гражданам Российской Федерации, принимающим(принимавшим) участие в СВО, проводимой с 24.02.2022     </t>
  </si>
  <si>
    <t xml:space="preserve">Показатель непосредственного результата 1.2.5. Количество  учреждений дошкольного образования, обеспечивающих   предоставления установленных мер поддержки гражданам Российской Федерации, принимающим(принимавшим) участие в СВО, проводимой с 24.02.2022     </t>
  </si>
  <si>
    <t xml:space="preserve"> 2027 г.</t>
  </si>
  <si>
    <t>Мероприятие 1.3.2.   приобретение материалов для устранения аварии( канализация )   (в рамках текущего ремонта)   МКДОУ "Детский сад № 8 МО "Ахтубинский район"</t>
  </si>
  <si>
    <t>Мероприятие 1.3.4   опрессовка системы отопления   МКДОУ "Детский сад № 11 МО "Ахтубинский район"</t>
  </si>
  <si>
    <t>Мероприятие 1.3.5   ремонт кровли  (в рамках текущего ремонта)     МКДОУ "Детский сад № 15 МО "Ахтубинский район"</t>
  </si>
  <si>
    <t>Мероприятие 1.3.6.   ремонт канализации    (в рамках текущего ремонта)   МКДОУ "Детский сад № 16 МО "Ахтубинский район"</t>
  </si>
  <si>
    <t>Мероприятие 1.3.7.   ремонт отмостки здания   (в рамках текущего ремонта) , проведение технической экспертизы здания  МКДОУ "Детский сад № 17 МО "Ахтубинский район"</t>
  </si>
  <si>
    <t>Мероприятие 1.3.3   проведение инженерно-геологических изысканий   (в рамках текущего ремонта) (310,0 тыс.руб.), разработка ПСД ( 647,8 тыс.руб.) (в рамках капитального ремонта  МКДОУ "Детский сад № 4 МО "Ахтубинский район"</t>
  </si>
  <si>
    <t xml:space="preserve">Подпрограмма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общего образования»                                                                                           </t>
  </si>
  <si>
    <t>Мероприятие 1.1.1. Предоставление начального, основного, среднего общего  образования в муниципальных общеобразовательных организациях.</t>
  </si>
  <si>
    <t>Мероприятие 1.1.2. Предоставление  дошкольного образования и присмотра и ухода в муниципальных общеобразовательных организациях.</t>
  </si>
  <si>
    <t>Мероприятие 1.1.3. Предоставление  дополнительного образования детей  в муниципальных общеобразовательных организациях.</t>
  </si>
  <si>
    <t xml:space="preserve">Мероприятие 1.1.2. Предоставление компенсации части родительской платы за присмотр и уход за детьми, посещающими образовательнык организации, реализующие образовательную программу дошкольного образования. </t>
  </si>
  <si>
    <t xml:space="preserve"> Мероприятие1.2.5. Обеспечение предоставления установленных мер поддержки гражданам Российской Федерации, принимающим(принимавшим) участие в СВО, проводимой с 24.02.2022     </t>
  </si>
  <si>
    <t xml:space="preserve"> Мероприятие 1.3.2.    Текущий ремонт  кабинетов Центров образования естественно - научной и технической направленностей «Точка роста»</t>
  </si>
  <si>
    <t xml:space="preserve"> Мероприятие 1.3.2.1    Текущий ремонт  кабинетов   МКОУ" СОШ  № 5 МО "Ахтубинский район"</t>
  </si>
  <si>
    <t xml:space="preserve"> Мероприятие 1.3.2.2..    Текущий ремонт  кабинетов   МКОУ" Успенская ООШ  МО "Ахтубинский район"</t>
  </si>
  <si>
    <t>Показатель непосредственного результата 1.3.2.. Количество образовательных учреждений, выполнивших запланированные   мероприятия</t>
  </si>
  <si>
    <t>Показатель непосредственного результата 1.3.2.1.. Количество образовательных учреждений, выполнивших запланированные   мероприятия</t>
  </si>
  <si>
    <t>Показатель непосредственного результата 1.3.2..2.. Количество образовательных учреждений, выполнивших запланированные   мероприятия</t>
  </si>
  <si>
    <t xml:space="preserve"> Мероприятие 1.3.3.  Опрессовка системы отопления   </t>
  </si>
  <si>
    <t xml:space="preserve"> Мероприятие 1.3.3.1.  Опрессовка системы отопления МКОУ "СОШ №1 МО Ахтубинский район"</t>
  </si>
  <si>
    <t xml:space="preserve"> Мероприятие 1.3.3.2.  Опрессовка системы отопления МКОУ "СОШ №2 МО Ахтубинский район"</t>
  </si>
  <si>
    <t xml:space="preserve"> Мероприятие 1.3.3..3.  Опрессовка системы отопления МКОУ "СОШ №3 МО Ахтубинский район"</t>
  </si>
  <si>
    <t xml:space="preserve"> Мероприятие 1.3.3.4.  Опрессовка системы отопления МКОУ "СОШ №5 МО Ахтубинский район"</t>
  </si>
  <si>
    <t xml:space="preserve"> Мероприятие 1.3.3.5.  Опрессовка системы отопления МКОУ "СОШ №9 МО Ахтубинский район"</t>
  </si>
  <si>
    <t xml:space="preserve"> Мероприятие 1.3.3.6.  Опрессовка системы отопления МКОУ "Пологозаймищенская ООШ  МО Ахтубинский район"</t>
  </si>
  <si>
    <t xml:space="preserve"> Мероприятие 1.3.3.7.  Опрессовка системы отопления МКОУ "Болхунская СОШ  МО Ахтубинский район"</t>
  </si>
  <si>
    <t xml:space="preserve"> Мероприятие 1.3.3.8.  Опрессовка системы отопления МКОУ "Ново-Николаевская СОШ  МО Ахтубинский район"</t>
  </si>
  <si>
    <t xml:space="preserve"> Мероприятие 1.3.3.9.  Опрессовка системы отопления МКОУ "Пироговская ООШ  МО Ахтубинский район"</t>
  </si>
  <si>
    <t xml:space="preserve"> Мероприятие 1.3.3.10.  Опрессовка системы отопления МКОУ "Золотухинская СОШ  МО Ахтубинский район"</t>
  </si>
  <si>
    <t xml:space="preserve"> Мероприятие 1.3.3.11.  Опрессовка системы отопления МКОУ "Батаевская ООШ  МО Ахтубинский район"</t>
  </si>
  <si>
    <t xml:space="preserve"> Мероприятие 1.3.3.12.  Опрессовка системы отопления МКОУ "Удаченская  ООШ  МО Ахтубинский район"</t>
  </si>
  <si>
    <t xml:space="preserve"> Мероприятие 1.3.3.13.  Опрессовка системы отопления МКОУ "Капустиноярская СОШ  МО Ахтубинский район"</t>
  </si>
  <si>
    <t xml:space="preserve"> Мероприятие 1.3.3.14.  Опрессовка системы отопления МКОУ "Успенская ООШ  МО Ахтубинский район"</t>
  </si>
  <si>
    <t xml:space="preserve"> Мероприятие 1.3.3.15.  Опрессовка системы отопления МКОУ "Покровская СОШ  МО Ахтубинский район"</t>
  </si>
  <si>
    <t xml:space="preserve"> Мероприятие 1.3.3.16.  Опрессовка системы отопления МКОУ "Сокрутовская ООШ  МО Ахтубинский район"</t>
  </si>
  <si>
    <t>Показатель непосредственного результата 1.3.4.. Количество образовательных учреждений, выполнивших запланированные   мероприятия</t>
  </si>
  <si>
    <t>Показатель непосредственного результата 1.3.5.. Количество образовательных учреждений, выполнивших запланированные   мероприятия</t>
  </si>
  <si>
    <t>Показатель непосредственного результата 1.3.6.. Количество образовательных учреждений, выполнивших запланированные   мероприятия</t>
  </si>
  <si>
    <t>Показатель непосредственного результата 1.3.7.. Количество образовательных учреждений, выполнивших запланированные   мероприятия</t>
  </si>
  <si>
    <t>Показатель непосредственного результата 1.3.3.8.. Количество образовательных учреждений, выполнивших запланированные   мероприятия</t>
  </si>
  <si>
    <t>Показатель непосредственного результата 1.3.3.9.. Количество образовательных учреждений, выполнивших запланированные   мероприятия</t>
  </si>
  <si>
    <t>Показатель непосредственного результата 1.3.3.10.. Количество образовательных учреждений, выполнивших запланированные   мероприятия</t>
  </si>
  <si>
    <t>Показатель непосредственного результата 1.3.3.11.. Количество образовательных учреждений, выполнивших запланированные   мероприятия</t>
  </si>
  <si>
    <t>Показатель непосредственного результата 1.3.3.12.. Количество образовательных учреждений, выполнивших запланированные   мероприятия</t>
  </si>
  <si>
    <t>Показатель непосредственного результата 1.3.3.13.. Количество образовательных учреждений, выполнивших запланированные   мероприятия</t>
  </si>
  <si>
    <t>Показатель непосредственного результата 1.3.3.14.. Количество образовательных учреждений, выполнивших запланированные   мероприятия</t>
  </si>
  <si>
    <t>Показатель непосредственного результата 1.3.3.15.. Количество образовательных учреждений, выполнивших запланированные   мероприятия</t>
  </si>
  <si>
    <t>Показатель непосредственного результата 1.3.3.16.. Количество образовательных учреждений, выполнивших запланированные   мероприятия</t>
  </si>
  <si>
    <t xml:space="preserve"> Мероприятие 1.3.4.  Ремонт кровли в рамках текущего ремонта МКОУ "СОШ  № 2 МО Ахтубинский район"</t>
  </si>
  <si>
    <t xml:space="preserve"> Мероприятие 1.3.5.   МКОУ "СОШ  № 3 МО Ахтубинский район"</t>
  </si>
  <si>
    <t xml:space="preserve"> Мероприятие 1.3.5.1. Приобретение и установка котла в котельной   МКОУ "СОШ  № 3 МО Ахтубинский район"</t>
  </si>
  <si>
    <t xml:space="preserve"> Мероприятие 1.3.5.2. Ремонт кровли в рамках текущего ремонта   МКОУ "СОШ  № 3 МО Ахтубинский район"</t>
  </si>
  <si>
    <t xml:space="preserve"> Мероприятие 1.3.6. Изготовление ПСД , проведение  экспертизы капитального  ремонта здания  МКОУ "СОШ  № 4 МО Ахтубинский район"</t>
  </si>
  <si>
    <t xml:space="preserve"> Мероприятие 1.3.7.   МКОУ "СОШ  № 9 МО Ахтубинский район"</t>
  </si>
  <si>
    <t xml:space="preserve"> Мероприятие 1.3.7.1. Ремонт котла в котельной   МКОУ "СОШ  № 9 МО Ахтубинский район"</t>
  </si>
  <si>
    <t xml:space="preserve"> Мероприятие 1.3.7.2. Осуществление стройконтроля и проведение экспертизы текущего ремонта спортзала   МКОУ "СОШ  № 9 МО Ахтубинский район"</t>
  </si>
  <si>
    <t xml:space="preserve"> Мероприятие 1.3.8. Осуществление стройконтроля текущего ремонта здания  МКОУ "СОШ  № 12 МО Ахтубинский район"</t>
  </si>
  <si>
    <t>Показатель непосредственного результата 1.3.8.. Количество образовательных учреждений, выполнивших запланированные   мероприятия</t>
  </si>
  <si>
    <t xml:space="preserve"> Мероприятие 1.3.9. Ремонт кровли (в рамках текущего ремонта)  МКОУ "Пологозаймищенская ООШ МО Ахтубинский район"</t>
  </si>
  <si>
    <t>Показатель непосредственного результата 1.3.9.. Количество образовательных учреждений, выполнивших запланированные   мероприятия</t>
  </si>
  <si>
    <t xml:space="preserve"> Мероприятие 1.3.10. Демонтаж дымовой трубы котельной (в рамках текущего ремонта)  МКОУ "Ново-Николаевская СОШ МО Ахтубинский район"</t>
  </si>
  <si>
    <t>Показатель непосредственного результата 1.3.10.. Количество образовательных учреждений, выполнивших запланированные   мероприятия</t>
  </si>
  <si>
    <t xml:space="preserve"> Мероприятие 1.3.11. Ремонт теплотрассы (в рамках текущего ремонта)  МКОУ "Золотухинская  СОШ МО Ахтубинский район"</t>
  </si>
  <si>
    <t>Показатель непосредственного результата 1.3.11.. Количество образовательных учреждений, выполнивших запланированные   мероприятия</t>
  </si>
  <si>
    <t xml:space="preserve"> Мероприятие 1.3.12. Приобретение насосов и колоссников в котельную   МКОУ "Батаевская ООШ МО Ахтубинский район"</t>
  </si>
  <si>
    <t>Показатель непосредственного результата 1.3.12.. Количество образовательных учреждений, выполнивших запланированные   мероприятия</t>
  </si>
  <si>
    <t xml:space="preserve"> Мероприятие 1.3.13. Приобретение материалов для ремонта котельной   МКОУ "Сокрутовская ООШ МО Ахтубинский район"</t>
  </si>
  <si>
    <t>Показатель непосредственного результата 1.3.13.. Количество образовательных учреждений, выполнивших запланированные   мероприятия</t>
  </si>
  <si>
    <t xml:space="preserve"> Мероприятие 1.3.14.  МКОУ "Успенская  ООШ МО Ахтубинский район"</t>
  </si>
  <si>
    <t>Показатель непосредственного результата 1.3.14.. Количество образовательных учреждений, выполнивших запланированные   мероприятия</t>
  </si>
  <si>
    <t xml:space="preserve"> Мероприятие 1.3.14.1. Ремонт кровли (в рамках текущего ремонта)  МКОУ "Успенская  ООШ МО Ахтубинский район"</t>
  </si>
  <si>
    <t xml:space="preserve"> Мероприятие 1.3.14.2. Утсановка пандуса  МКОУ "Успенская  ООШ МО Ахтубинский район"</t>
  </si>
  <si>
    <t xml:space="preserve"> Мероприятие 1.3.15. Ремонт системы отопления (в рамках текущего ремонта)  МКОУ "СОШ  №5МО Ахтубинский район"</t>
  </si>
  <si>
    <t>Показатель непосредственного результата 1.3.15.. Количество образовательных учреждений, выполнивших запланированные   мероприятия</t>
  </si>
  <si>
    <t xml:space="preserve">Задача 1.4. Организация отдыха, оздоровления и занятости детей и подростков                                                       </t>
  </si>
  <si>
    <t>Задача 1.10..Мера поддержки обучающихся на условиях договора о целевом обучении</t>
  </si>
  <si>
    <t xml:space="preserve"> Мероприятие 1.3.16. Установка пандусов (по решению суда)</t>
  </si>
  <si>
    <t>Показатель непосредственного результата 1.3.16.. Количество образовательных учреждений, выполнивших запланированные   мероприятия</t>
  </si>
  <si>
    <t xml:space="preserve"> Мероприятие 1.3.16.1. Установка пандусов (по решению суда) МКОУ "СОШ № 4 МО "Ахтубинский район"</t>
  </si>
  <si>
    <t xml:space="preserve"> Мероприятие 1.3.16.2. Установка пандусов (по решению суда) МКОУ "СОШ № 5 МО "Ахтубинский район"</t>
  </si>
  <si>
    <t xml:space="preserve"> Мероприятие 1.3.16.3. Установка пандусов (по решению суда) МКОУ "СОШ № 8 МО "Ахтубинский район"</t>
  </si>
  <si>
    <t xml:space="preserve"> Мероприятие 1.3.16.4. Установка пандусов (по решению суда) МКОУ "СОШ № 12 МО "Ахтубинский район"</t>
  </si>
  <si>
    <t>Управлениеие образования, образовательные учреждения</t>
  </si>
  <si>
    <t xml:space="preserve"> Мероприятие 1.3.17. Текущее обследование состояния зданий (по решению суда)</t>
  </si>
  <si>
    <t>Показатель непосредственного результата 1.3.17.. Количество образовательных учреждений, выполнивших запланированные   мероприятия</t>
  </si>
  <si>
    <t xml:space="preserve"> Мероприятие 1.3.17.1. Текущее обследование состояния здания (по решению суда) МКОУ "Пироговская ООШ МО "Ахтубинский район"</t>
  </si>
  <si>
    <t xml:space="preserve"> Мероприятие 1.3.17.2. Текущее обследование состояния здания (по решению суда) МКОУ "Батаевская  ООШ МО "Ахтубинский район"</t>
  </si>
  <si>
    <t xml:space="preserve"> Мероприятие 1.3.17.3. Текущее обследование состояния здания (по решению суда) МКОУ               " Сокрутовская  ООШ МО "Ахтубинский район"</t>
  </si>
  <si>
    <t xml:space="preserve"> Мероприятие 1.3.17.4. Текущее обследование состояния здания (по решению суда) МКОУ            </t>
  </si>
  <si>
    <t xml:space="preserve">Мероприятие  1.9.1.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
</t>
  </si>
  <si>
    <t xml:space="preserve">Мероприятие  1.10.1. Обеспечение ежемесячной днежной выплаты обучающимся по образовательным программам среднего профессионального  высшего образования (по программам баклавриата и специалитета) в организациях, осуществляющих образовательную деятельность  по напрвлению подготовки "Образование и педагогические науки" на условиях договора о целевом обучении, заключенного с муниципальной образовательной организацией, учредителем которой является управление образования администрации МО "Ахтубинский муниципальный район Астраханской области"   
</t>
  </si>
  <si>
    <t xml:space="preserve">Подпрограмма  «Развитие дополнительного образования» </t>
  </si>
  <si>
    <t xml:space="preserve">итого </t>
  </si>
  <si>
    <t xml:space="preserve"> Подпрограмма  «Обеспечение предоставления качественных услуг (работ)муниципальными бюджетными (казенными) учреждениями, подведомственными управлению образования администрации МО "Ахтубинский район"» </t>
  </si>
  <si>
    <t xml:space="preserve">Подпрограмма "Руководство и управление в сфере образования,  молодежной политики " </t>
  </si>
  <si>
    <t xml:space="preserve">ИТОГО по муниципальной программе              </t>
  </si>
  <si>
    <t>Управление образования администрации МО "Ахтубинский муниципальный район Астраханской области"</t>
  </si>
  <si>
    <t>Управление образования администрации МО "Ахтубинский муниципальный район Астраханской области", муниципальные образовательные учреждения</t>
  </si>
  <si>
    <t>Управление образования администрации МО "Ахтубинский муниципальный район Астраханской области",муниципальные образовательные учреждения</t>
  </si>
  <si>
    <t>Управление образования, образовательные учреждения</t>
  </si>
  <si>
    <t>УУправление образования, образовательные учреждения</t>
  </si>
  <si>
    <t>Управление образования администрации МО "Ахтубинский мунициальный  район Астраханской области", муниципальные образовательные учреждения</t>
  </si>
  <si>
    <t>АО</t>
  </si>
  <si>
    <t>ФБ</t>
  </si>
  <si>
    <t>МБ</t>
  </si>
  <si>
    <t>Мероприятие 1.3.16.  Реализация мероприятий регионального проекта"Модернизация школьной системы образования Астраханской области"</t>
  </si>
  <si>
    <t>Показатель непосредственного результата 1.3.16. Количество образовательных учреждений, выполнивших запланированные   мероприятия</t>
  </si>
  <si>
    <t>Мероприятие 1.3.16.1.  Капитальный ремонт здания МКОУ "Средшяя общеобразовательная школа №11 МО "Ахтубинский район" по адресу: Астраханская область , Ахтубинский район, п.Верхний Баскунчак, ул.Советская,36</t>
  </si>
  <si>
    <t>Показатель непосредственного результата 1.3.16.1. Количество образовательных учреждений, выполнивших запланированные   мероприятия</t>
  </si>
  <si>
    <t>Мероприятие 1.3.16.2.  Капитальный ремонт здания МКОУ "Средшяя общеобразовательная школа № 2 МО "Ахтубинский район" по адресу: Астраханская область , Ахтубинский район, г.Ахтубинск, ул.Волгоградская, 41</t>
  </si>
  <si>
    <t>Показатель непосредственного результата 1.3.16.2. Количество образовательных учреждений, выполнивших запланированные   мероприятия</t>
  </si>
  <si>
    <t>Мероприятие 1.3.16.3.  Капитальный ремонт здания МКОУ "Средшяя общеобразовательная школа № 1 УИОП имени С.Г.Хуснетдинова  МО "Ахтубинский район" по адресу: Астраханская область , Ахтубинский район, г.Ахтубинск, ул.Иванова, 6а</t>
  </si>
  <si>
    <t>Показатель непосредственного результата 1.3.16.3. Количество образовательных учреждений, выполнивших запланированные   мероприятия</t>
  </si>
  <si>
    <t>Мероприятие 1.3.16.4.Реализация встречных обязательств в рамках   капитального ремонт здания МКОУ "Средшяя общеобразовательная школа № 1 УИОП имени С.Г.Хуснетдинова  МО "Ахтубинский район" по адресу: Астраханская область , Ахтубинский район, г.Ахтубинск, ул.Иванова, 6а</t>
  </si>
  <si>
    <t>Показатель непосредственного результата 1.3.16.4. Количество образовательных учреждений, выполнивших запланированные   мероприятия</t>
  </si>
  <si>
    <t>Мероприятие 1.3.16.5.Проведение строительного контроля в рамках   капитального ремонт здания МКОУ "Средшяя общеобразовательная школа № 1 УИОП имени С.Г.Хуснетдинова  МО "Ахтубинский район" по адресу: Астраханская область , Ахтубинский район, г.Ахтубинск, ул.Иванова, 6а</t>
  </si>
  <si>
    <t>Показатель непосредственного результата 1.3.16.5. Количество образовательных учреждений, выполнивших запланированные   мероприятия</t>
  </si>
  <si>
    <t xml:space="preserve">Мероприятие 1.3.16.6.  Капитальный ремонт зданий МКОУ </t>
  </si>
  <si>
    <t>Показатель непосредственного результата 1.3.16.6. Количество образовательных учреждений, выполнивших запланированные   мероприятия</t>
  </si>
  <si>
    <t xml:space="preserve">Мероприятие 1.3.17.  Оснащение средствами обучения  и воспитания зданий муниципальных общеобразовательных организаций, участвующих в реализации мероприятий регионального проекта"Модернизация школьной системы образования Астравханской области" </t>
  </si>
  <si>
    <t>Показатель непосредственного результата 1.3.17. Количество образовательных учреждений, выполнивших запланированные   мероприятия</t>
  </si>
  <si>
    <t>Мероприятие 1.3.17.1.  Оснащение средствами обучения  и воспитания здания МКОУ "Средшяя общеобразовательная школа №11 МО "Ахтубинский район" по адресу: Астраханская область , Ахтубинский район, п.Верхний Баскунчак, ул.Советская,36</t>
  </si>
  <si>
    <t>Показатель непосредственного результата 1.3.17.1. Количество образовательных учреждений, выполнивших запланированные   мероприятия</t>
  </si>
  <si>
    <t>Мероприятие 1.3.17.2. Оснащение средствами обучения  и воспитания здания МКОУ "Средшяя общеобразовательная школа № 2 МО "Ахтубинский район" по адресу: Астраханская область , Ахтубинский район, г.Ахтубинск, ул.Волгоградская, 41</t>
  </si>
  <si>
    <t>Показатель непосредственного результата 1.3.17.2. Количество образовательных учреждений, выполнивших запланированные   мероприятия</t>
  </si>
  <si>
    <t>Мероприятие 1.3.17.3. Оснащение средствами обучения  и воспитания здания МКОУ "Средшяя общеобразовательная школа № 1 УИОП имени С.Г.Хуснетдинова  МО "Ахтубинский район" по адресу: Астраханская область , Ахтубинский район, г.Ахтубинск, ул.Иванова, 6а, 41</t>
  </si>
  <si>
    <t>Показатель непосредственного результата 1.3.17.3. Количество образовательных учреждений, выполнивших запланированные   мероприятия</t>
  </si>
  <si>
    <t xml:space="preserve">Мероприятие 1.3.17.4. Оснащение средствами обучения  и воспитания зданий МКОУ </t>
  </si>
  <si>
    <t>Показатель непосредственного результата 1.3.17.4. Количество образовательных учреждений, выполнивших запланированные   мероприятия</t>
  </si>
  <si>
    <t xml:space="preserve">Показатель конечного результата  1.9. Доля  общеобразовательных организаций выплачивающих   материальное стимулирование советникам директоров по воспитанию и взаимодействию с детскими общественными объединениями муниципальных общеобразовательных организаций </t>
  </si>
  <si>
    <t xml:space="preserve">Задача 1.9..Материальное стимулирование советникам директоров по воспитанию и взаимодействию с детскими общественными объединениями муниципальных общеобразовательных организаций </t>
  </si>
  <si>
    <t>Показатель конечного результата  1.10.. Доля  общеобразовательных организаций   участвующих в мероприятии  по поддержке обучающихся на условиях договора о целевом обучении</t>
  </si>
  <si>
    <t xml:space="preserve">Показатель непосредственного результата 1.9.1. Количество  советников директоров по воспитанию и взаимодействию с детскими общественными объединениями муниципальных общеобразовательных организаций, получающих ежемесячное денежное вознаграждение </t>
  </si>
  <si>
    <t>Показатель непосредственного результата 1.10.1. Количество общеобразовательных организаций участвующих в мероприятии по  мерам  поддержки обучающихся на условиях договора о целевом обучении</t>
  </si>
  <si>
    <t>Мероприятие 1.3.1. Организация деятельности управления образования администрации МО "Ахтубинскиймуниципальный  район Астраханской области"</t>
  </si>
  <si>
    <t>Задача 1. 3.  Обеспечение деятельности управления образования администрации МО «Ахтубинский муниципальный  район Астраханской области»</t>
  </si>
  <si>
    <t>Задача 1.2.  Повышение эффективности деятельности управления образования  в сфере молодежной политики на территории МО Ахтубинскиймуниципальный  район Астраханской области"</t>
  </si>
  <si>
    <t>Цель 1.  Повышение качества управления  в сфере образования,  молодежной политики.</t>
  </si>
  <si>
    <t xml:space="preserve">Задача 1.1.  Реализация на территории МО «Ахтубинский мниципальный район Астраханской области»
полномочий по решению вопросов в сфере образования
</t>
  </si>
  <si>
    <t>* Средства предусмотрены сводной бюджетной росписью по состоянию на 28.12.2024 г</t>
  </si>
  <si>
    <t>Бюджет Астраханской области*</t>
  </si>
  <si>
    <t xml:space="preserve">Бюджет Астраханской области* </t>
  </si>
  <si>
    <t>Федеральный бюджет *</t>
  </si>
  <si>
    <t xml:space="preserve">Бюджет Астраханской области*  </t>
  </si>
  <si>
    <t>Федеральный бюджет  *</t>
  </si>
  <si>
    <t>Бюджет Астраханской области *</t>
  </si>
  <si>
    <t xml:space="preserve">Бюджет МО "Ахтубинский муниципальный район Астраханской области"* </t>
  </si>
  <si>
    <t>Федеральный бюджет*</t>
  </si>
  <si>
    <t xml:space="preserve">Показатель непосредственного результата 1.2.5. Количество  образовательных организаций, обеспечивающих   предоставления установленных мер поддержки гражданам Российской Федерации, принимающим(принимавшим) участие в СВО, проводимой с 24.02.2022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</si>
</sst>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"/>
    <numFmt numFmtId="165" formatCode="#,##0.0"/>
    <numFmt numFmtId="166" formatCode="[$-419]General"/>
    <numFmt numFmtId="167" formatCode="0.0"/>
    <numFmt numFmtId="168" formatCode="0000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7.5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6" fontId="6" fillId="0" borderId="0" applyBorder="0" applyProtection="0"/>
    <xf numFmtId="0" fontId="13" fillId="0" borderId="0"/>
  </cellStyleXfs>
  <cellXfs count="115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left" vertical="top"/>
    </xf>
    <xf numFmtId="164" fontId="1" fillId="2" borderId="0" xfId="0" applyNumberFormat="1" applyFont="1" applyFill="1" applyAlignment="1">
      <alignment horizontal="left" vertical="top"/>
    </xf>
    <xf numFmtId="0" fontId="1" fillId="2" borderId="0" xfId="0" applyFont="1" applyFill="1" applyBorder="1"/>
    <xf numFmtId="0" fontId="2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left" vertical="top"/>
    </xf>
    <xf numFmtId="166" fontId="2" fillId="2" borderId="0" xfId="1" applyFont="1" applyFill="1" applyBorder="1" applyAlignment="1"/>
    <xf numFmtId="166" fontId="2" fillId="2" borderId="0" xfId="1" applyFont="1" applyFill="1" applyBorder="1" applyAlignment="1">
      <alignment vertical="top"/>
    </xf>
    <xf numFmtId="166" fontId="2" fillId="2" borderId="0" xfId="1" applyFont="1" applyFill="1" applyBorder="1" applyAlignment="1">
      <alignment horizontal="center" vertical="center"/>
    </xf>
    <xf numFmtId="167" fontId="2" fillId="2" borderId="6" xfId="1" applyNumberFormat="1" applyFont="1" applyFill="1" applyBorder="1" applyAlignment="1">
      <alignment horizontal="center"/>
    </xf>
    <xf numFmtId="167" fontId="2" fillId="2" borderId="0" xfId="1" applyNumberFormat="1" applyFont="1" applyFill="1" applyBorder="1" applyAlignment="1">
      <alignment horizontal="center"/>
    </xf>
    <xf numFmtId="166" fontId="2" fillId="2" borderId="0" xfId="1" applyFont="1" applyFill="1" applyBorder="1" applyAlignment="1">
      <alignment horizontal="left" vertical="top"/>
    </xf>
    <xf numFmtId="166" fontId="2" fillId="2" borderId="0" xfId="1" applyFont="1" applyFill="1" applyBorder="1" applyAlignment="1">
      <alignment horizontal="center" vertical="top"/>
    </xf>
    <xf numFmtId="0" fontId="7" fillId="2" borderId="0" xfId="0" applyFont="1" applyFill="1" applyBorder="1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6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165" fontId="11" fillId="0" borderId="6" xfId="0" applyNumberFormat="1" applyFont="1" applyBorder="1" applyAlignment="1">
      <alignment horizontal="center" vertical="top" wrapText="1"/>
    </xf>
    <xf numFmtId="165" fontId="0" fillId="0" borderId="0" xfId="0" applyNumberFormat="1"/>
    <xf numFmtId="0" fontId="9" fillId="0" borderId="6" xfId="0" applyFont="1" applyBorder="1" applyAlignment="1">
      <alignment vertical="top" wrapText="1"/>
    </xf>
    <xf numFmtId="165" fontId="9" fillId="0" borderId="6" xfId="0" applyNumberFormat="1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4" fontId="0" fillId="0" borderId="0" xfId="0" applyNumberFormat="1"/>
    <xf numFmtId="0" fontId="2" fillId="2" borderId="4" xfId="0" applyFont="1" applyFill="1" applyBorder="1" applyAlignment="1">
      <alignment horizontal="center" vertical="top" wrapText="1"/>
    </xf>
    <xf numFmtId="0" fontId="1" fillId="3" borderId="0" xfId="0" applyFont="1" applyFill="1"/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/>
    <xf numFmtId="0" fontId="1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top"/>
    </xf>
    <xf numFmtId="168" fontId="0" fillId="0" borderId="0" xfId="0" applyNumberFormat="1"/>
    <xf numFmtId="4" fontId="0" fillId="3" borderId="0" xfId="0" applyNumberFormat="1" applyFill="1"/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/>
    <xf numFmtId="4" fontId="2" fillId="2" borderId="0" xfId="0" applyNumberFormat="1" applyFont="1" applyFill="1" applyAlignment="1">
      <alignment horizontal="left" vertical="top"/>
    </xf>
    <xf numFmtId="4" fontId="4" fillId="2" borderId="0" xfId="0" applyNumberFormat="1" applyFont="1" applyFill="1" applyAlignment="1">
      <alignment horizontal="center" vertical="top" wrapText="1"/>
    </xf>
    <xf numFmtId="4" fontId="14" fillId="2" borderId="0" xfId="0" applyNumberFormat="1" applyFont="1" applyFill="1" applyAlignment="1">
      <alignment horizontal="center" vertical="top"/>
    </xf>
    <xf numFmtId="165" fontId="9" fillId="0" borderId="7" xfId="0" applyNumberFormat="1" applyFont="1" applyFill="1" applyBorder="1" applyAlignment="1">
      <alignment horizontal="center" vertical="top" wrapText="1"/>
    </xf>
    <xf numFmtId="165" fontId="11" fillId="0" borderId="6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 wrapText="1"/>
    </xf>
    <xf numFmtId="165" fontId="2" fillId="2" borderId="6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165" fontId="2" fillId="2" borderId="6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2" fontId="2" fillId="2" borderId="9" xfId="0" applyNumberFormat="1" applyFont="1" applyFill="1" applyBorder="1" applyAlignment="1">
      <alignment horizontal="center" vertical="top" wrapText="1"/>
    </xf>
    <xf numFmtId="2" fontId="2" fillId="2" borderId="10" xfId="0" applyNumberFormat="1" applyFont="1" applyFill="1" applyBorder="1" applyAlignment="1">
      <alignment horizontal="center" vertical="top" wrapText="1"/>
    </xf>
    <xf numFmtId="2" fontId="2" fillId="2" borderId="8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165" fontId="2" fillId="2" borderId="6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165" fontId="2" fillId="2" borderId="6" xfId="0" applyNumberFormat="1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top"/>
    </xf>
    <xf numFmtId="0" fontId="15" fillId="2" borderId="5" xfId="0" applyFont="1" applyFill="1" applyBorder="1" applyAlignment="1">
      <alignment horizontal="center" vertical="top"/>
    </xf>
    <xf numFmtId="0" fontId="15" fillId="2" borderId="7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1" fillId="0" borderId="6" xfId="0" applyFont="1" applyBorder="1" applyAlignment="1">
      <alignment vertical="top" wrapText="1"/>
    </xf>
    <xf numFmtId="165" fontId="11" fillId="0" borderId="6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 vertical="top" wrapText="1"/>
    </xf>
    <xf numFmtId="165" fontId="11" fillId="0" borderId="5" xfId="0" applyNumberFormat="1" applyFont="1" applyBorder="1" applyAlignment="1">
      <alignment horizontal="center" vertical="top" wrapText="1"/>
    </xf>
  </cellXfs>
  <cellStyles count="3">
    <cellStyle name="Excel Built-in Normal" xfId="1"/>
    <cellStyle name="Обычный" xfId="0" builtinId="0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1"/>
  <sheetViews>
    <sheetView tabSelected="1" view="pageBreakPreview" zoomScale="70" zoomScaleNormal="70" zoomScaleSheetLayoutView="70" workbookViewId="0">
      <pane xSplit="1" ySplit="10" topLeftCell="B71" activePane="bottomRight" state="frozen"/>
      <selection pane="topRight" activeCell="B1" sqref="B1"/>
      <selection pane="bottomLeft" activeCell="A11" sqref="A11"/>
      <selection pane="bottomRight" activeCell="D66" sqref="D66"/>
    </sheetView>
  </sheetViews>
  <sheetFormatPr defaultColWidth="9.140625" defaultRowHeight="15" x14ac:dyDescent="0.25"/>
  <cols>
    <col min="1" max="1" width="43.42578125" style="1" customWidth="1"/>
    <col min="2" max="2" width="10.28515625" style="1" customWidth="1"/>
    <col min="3" max="3" width="23.42578125" style="2" customWidth="1"/>
    <col min="4" max="4" width="24.5703125" style="3" customWidth="1"/>
    <col min="5" max="5" width="13.42578125" style="3" customWidth="1"/>
    <col min="6" max="9" width="11.28515625" style="3" customWidth="1"/>
    <col min="10" max="10" width="31.42578125" style="2" customWidth="1"/>
    <col min="11" max="11" width="10.85546875" style="4" customWidth="1"/>
    <col min="12" max="12" width="9.7109375" style="4" hidden="1" customWidth="1"/>
    <col min="13" max="13" width="11" style="4" customWidth="1"/>
    <col min="14" max="14" width="8.42578125" style="4" customWidth="1"/>
    <col min="15" max="16" width="9.28515625" style="4" customWidth="1"/>
    <col min="17" max="17" width="6.42578125" style="4" customWidth="1"/>
    <col min="18" max="16384" width="9.140625" style="5"/>
  </cols>
  <sheetData>
    <row r="2" spans="1:17" ht="15.75" x14ac:dyDescent="0.25">
      <c r="E2" s="21"/>
      <c r="F2" s="2"/>
      <c r="G2" s="2"/>
      <c r="H2" s="2"/>
      <c r="I2" s="2"/>
      <c r="J2" s="87" t="s">
        <v>199</v>
      </c>
      <c r="K2" s="87"/>
      <c r="L2" s="87"/>
      <c r="M2" s="87"/>
      <c r="N2" s="87"/>
      <c r="O2" s="87"/>
      <c r="P2" s="45"/>
    </row>
    <row r="3" spans="1:17" ht="15.75" x14ac:dyDescent="0.25">
      <c r="F3" s="2"/>
      <c r="G3" s="2"/>
      <c r="H3" s="2"/>
      <c r="I3" s="2"/>
      <c r="J3" s="87" t="s">
        <v>200</v>
      </c>
      <c r="K3" s="87"/>
      <c r="L3" s="87"/>
      <c r="M3" s="87"/>
      <c r="N3" s="87"/>
      <c r="O3" s="87"/>
      <c r="P3" s="45"/>
    </row>
    <row r="4" spans="1:17" ht="18.75" x14ac:dyDescent="0.25">
      <c r="K4" s="6"/>
      <c r="L4" s="6" t="s">
        <v>0</v>
      </c>
    </row>
    <row r="5" spans="1:17" ht="15.75" customHeight="1" x14ac:dyDescent="0.25">
      <c r="D5" s="91" t="s">
        <v>198</v>
      </c>
      <c r="E5" s="91"/>
      <c r="F5" s="91"/>
      <c r="G5" s="91"/>
      <c r="H5" s="91"/>
      <c r="I5" s="91"/>
      <c r="J5" s="91"/>
    </row>
    <row r="6" spans="1:17" ht="15.75" customHeight="1" x14ac:dyDescent="0.25">
      <c r="D6" s="91"/>
      <c r="E6" s="91"/>
      <c r="F6" s="91"/>
      <c r="G6" s="91"/>
      <c r="H6" s="91"/>
      <c r="I6" s="91"/>
      <c r="J6" s="91"/>
    </row>
    <row r="7" spans="1:17" ht="15.75" customHeight="1" x14ac:dyDescent="0.25">
      <c r="D7" s="91"/>
      <c r="E7" s="91"/>
      <c r="F7" s="91"/>
      <c r="G7" s="91"/>
      <c r="H7" s="91"/>
      <c r="I7" s="91"/>
      <c r="J7" s="91"/>
    </row>
    <row r="8" spans="1:17" ht="14.25" x14ac:dyDescent="0.25">
      <c r="C8" s="7"/>
      <c r="D8" s="8"/>
    </row>
    <row r="9" spans="1:17" ht="15" customHeight="1" x14ac:dyDescent="0.25">
      <c r="A9" s="71" t="s">
        <v>1</v>
      </c>
      <c r="B9" s="71" t="s">
        <v>2</v>
      </c>
      <c r="C9" s="71" t="s">
        <v>3</v>
      </c>
      <c r="D9" s="71" t="s">
        <v>4</v>
      </c>
      <c r="E9" s="88" t="s">
        <v>5</v>
      </c>
      <c r="F9" s="89"/>
      <c r="G9" s="89"/>
      <c r="H9" s="89"/>
      <c r="I9" s="90"/>
      <c r="J9" s="88" t="s">
        <v>6</v>
      </c>
      <c r="K9" s="89"/>
      <c r="L9" s="89"/>
      <c r="M9" s="89"/>
      <c r="N9" s="89"/>
      <c r="O9" s="89"/>
      <c r="P9" s="90"/>
      <c r="Q9" s="9"/>
    </row>
    <row r="10" spans="1:17" ht="86.25" customHeight="1" x14ac:dyDescent="0.25">
      <c r="A10" s="73"/>
      <c r="B10" s="73"/>
      <c r="C10" s="73"/>
      <c r="D10" s="73"/>
      <c r="E10" s="10" t="s">
        <v>7</v>
      </c>
      <c r="F10" s="10" t="s">
        <v>202</v>
      </c>
      <c r="G10" s="10" t="s">
        <v>188</v>
      </c>
      <c r="H10" s="10" t="s">
        <v>232</v>
      </c>
      <c r="I10" s="10" t="s">
        <v>260</v>
      </c>
      <c r="J10" s="10" t="s">
        <v>8</v>
      </c>
      <c r="K10" s="10" t="s">
        <v>9</v>
      </c>
      <c r="L10" s="10" t="s">
        <v>10</v>
      </c>
      <c r="M10" s="10" t="s">
        <v>10</v>
      </c>
      <c r="N10" s="10" t="s">
        <v>189</v>
      </c>
      <c r="O10" s="10" t="s">
        <v>231</v>
      </c>
      <c r="P10" s="10" t="s">
        <v>267</v>
      </c>
      <c r="Q10" s="11"/>
    </row>
    <row r="11" spans="1:17" ht="15" customHeight="1" x14ac:dyDescent="0.25">
      <c r="A11" s="71" t="s">
        <v>261</v>
      </c>
      <c r="B11" s="71" t="s">
        <v>264</v>
      </c>
      <c r="C11" s="71" t="s">
        <v>369</v>
      </c>
      <c r="D11" s="10" t="s">
        <v>12</v>
      </c>
      <c r="E11" s="68">
        <f>E12+E13+E14</f>
        <v>4421879</v>
      </c>
      <c r="F11" s="68">
        <f t="shared" ref="F11:I11" si="0">F12+F13+F14</f>
        <v>1251909.4999999998</v>
      </c>
      <c r="G11" s="68">
        <f t="shared" si="0"/>
        <v>1061140.6000000001</v>
      </c>
      <c r="H11" s="68">
        <f t="shared" si="0"/>
        <v>1064772.7</v>
      </c>
      <c r="I11" s="68">
        <f t="shared" si="0"/>
        <v>1044056.2</v>
      </c>
      <c r="J11" s="80"/>
      <c r="K11" s="71"/>
      <c r="L11" s="71"/>
      <c r="M11" s="71"/>
      <c r="N11" s="71"/>
      <c r="O11" s="71"/>
      <c r="P11" s="71"/>
      <c r="Q11" s="11"/>
    </row>
    <row r="12" spans="1:17" ht="81.75" customHeight="1" x14ac:dyDescent="0.25">
      <c r="A12" s="72"/>
      <c r="B12" s="72"/>
      <c r="C12" s="72"/>
      <c r="D12" s="10" t="s">
        <v>244</v>
      </c>
      <c r="E12" s="66">
        <f t="shared" ref="E12" si="1">F12+G12+H12+I12</f>
        <v>1239869.5</v>
      </c>
      <c r="F12" s="68">
        <f>F16</f>
        <v>326658</v>
      </c>
      <c r="G12" s="68">
        <f t="shared" ref="G12:I12" si="2">G16</f>
        <v>306497.10000000003</v>
      </c>
      <c r="H12" s="68">
        <f t="shared" si="2"/>
        <v>300310.7</v>
      </c>
      <c r="I12" s="68">
        <f t="shared" si="2"/>
        <v>306403.7</v>
      </c>
      <c r="J12" s="81"/>
      <c r="K12" s="72"/>
      <c r="L12" s="72"/>
      <c r="M12" s="72"/>
      <c r="N12" s="72"/>
      <c r="O12" s="72"/>
      <c r="P12" s="72"/>
      <c r="Q12" s="11"/>
    </row>
    <row r="13" spans="1:17" ht="25.5" x14ac:dyDescent="0.25">
      <c r="A13" s="72"/>
      <c r="B13" s="72"/>
      <c r="C13" s="72"/>
      <c r="D13" s="10" t="s">
        <v>409</v>
      </c>
      <c r="E13" s="68">
        <f>I13+F13+G13+H13</f>
        <v>2775502.1</v>
      </c>
      <c r="F13" s="68">
        <f>F17</f>
        <v>839802.69999999984</v>
      </c>
      <c r="G13" s="68">
        <f t="shared" ref="G13:I13" si="3">G17</f>
        <v>648017.80000000005</v>
      </c>
      <c r="H13" s="68">
        <f t="shared" si="3"/>
        <v>642742.6</v>
      </c>
      <c r="I13" s="68">
        <f t="shared" si="3"/>
        <v>644939</v>
      </c>
      <c r="J13" s="81"/>
      <c r="K13" s="72"/>
      <c r="L13" s="73"/>
      <c r="M13" s="72"/>
      <c r="N13" s="72"/>
      <c r="O13" s="72"/>
      <c r="P13" s="72"/>
      <c r="Q13" s="11"/>
    </row>
    <row r="14" spans="1:17" ht="33.75" customHeight="1" x14ac:dyDescent="0.25">
      <c r="A14" s="72"/>
      <c r="B14" s="72"/>
      <c r="C14" s="72"/>
      <c r="D14" s="10" t="s">
        <v>410</v>
      </c>
      <c r="E14" s="66">
        <f t="shared" ref="E14:E16" si="4">F14+G14+H14+I14</f>
        <v>406507.4</v>
      </c>
      <c r="F14" s="68">
        <f t="shared" ref="F14" si="5">F18</f>
        <v>85448.8</v>
      </c>
      <c r="G14" s="68">
        <f t="shared" ref="G14:I14" si="6">G18</f>
        <v>106625.70000000001</v>
      </c>
      <c r="H14" s="68">
        <f t="shared" si="6"/>
        <v>121719.4</v>
      </c>
      <c r="I14" s="68">
        <f t="shared" si="6"/>
        <v>92713.5</v>
      </c>
      <c r="J14" s="76"/>
      <c r="K14" s="73"/>
      <c r="L14" s="57"/>
      <c r="M14" s="73"/>
      <c r="N14" s="73"/>
      <c r="O14" s="73"/>
      <c r="P14" s="73"/>
      <c r="Q14" s="11"/>
    </row>
    <row r="15" spans="1:17" ht="15" customHeight="1" x14ac:dyDescent="0.25">
      <c r="A15" s="71" t="s">
        <v>203</v>
      </c>
      <c r="B15" s="71" t="s">
        <v>264</v>
      </c>
      <c r="C15" s="71" t="s">
        <v>369</v>
      </c>
      <c r="D15" s="10" t="s">
        <v>16</v>
      </c>
      <c r="E15" s="68">
        <f>E16+E17+E18</f>
        <v>4421879</v>
      </c>
      <c r="F15" s="68">
        <f t="shared" ref="F15:I15" si="7">F16+F17+F18</f>
        <v>1251909.4999999998</v>
      </c>
      <c r="G15" s="68">
        <f t="shared" si="7"/>
        <v>1061140.6000000001</v>
      </c>
      <c r="H15" s="68">
        <f t="shared" si="7"/>
        <v>1064772.7</v>
      </c>
      <c r="I15" s="68">
        <f t="shared" si="7"/>
        <v>1044056.2</v>
      </c>
      <c r="J15" s="74" t="s">
        <v>17</v>
      </c>
      <c r="K15" s="71" t="s">
        <v>18</v>
      </c>
      <c r="L15" s="71">
        <v>100</v>
      </c>
      <c r="M15" s="71">
        <v>100</v>
      </c>
      <c r="N15" s="71">
        <v>100</v>
      </c>
      <c r="O15" s="71">
        <v>100</v>
      </c>
      <c r="P15" s="71">
        <v>100</v>
      </c>
      <c r="Q15" s="11"/>
    </row>
    <row r="16" spans="1:17" ht="48.75" customHeight="1" x14ac:dyDescent="0.25">
      <c r="A16" s="72"/>
      <c r="B16" s="72"/>
      <c r="C16" s="72"/>
      <c r="D16" s="10" t="s">
        <v>201</v>
      </c>
      <c r="E16" s="66">
        <f t="shared" si="4"/>
        <v>1239869.5</v>
      </c>
      <c r="F16" s="68">
        <f>F20</f>
        <v>326658</v>
      </c>
      <c r="G16" s="68">
        <f>G20</f>
        <v>306497.10000000003</v>
      </c>
      <c r="H16" s="68">
        <f>H20</f>
        <v>300310.7</v>
      </c>
      <c r="I16" s="68">
        <f>I20</f>
        <v>306403.7</v>
      </c>
      <c r="J16" s="75"/>
      <c r="K16" s="72"/>
      <c r="L16" s="72"/>
      <c r="M16" s="72"/>
      <c r="N16" s="72"/>
      <c r="O16" s="72"/>
      <c r="P16" s="72"/>
      <c r="Q16" s="11"/>
    </row>
    <row r="17" spans="1:17" ht="52.5" customHeight="1" x14ac:dyDescent="0.25">
      <c r="A17" s="72"/>
      <c r="B17" s="72"/>
      <c r="C17" s="72"/>
      <c r="D17" s="10" t="s">
        <v>13</v>
      </c>
      <c r="E17" s="66">
        <f t="shared" ref="E17" si="8">F17+G17+H17+I17</f>
        <v>2775502.1</v>
      </c>
      <c r="F17" s="68">
        <f>F22</f>
        <v>839802.69999999984</v>
      </c>
      <c r="G17" s="68">
        <f>G22</f>
        <v>648017.80000000005</v>
      </c>
      <c r="H17" s="68">
        <f>H22</f>
        <v>642742.6</v>
      </c>
      <c r="I17" s="68">
        <f>I22</f>
        <v>644939</v>
      </c>
      <c r="J17" s="75"/>
      <c r="K17" s="72"/>
      <c r="L17" s="73"/>
      <c r="M17" s="72"/>
      <c r="N17" s="72"/>
      <c r="O17" s="72"/>
      <c r="P17" s="72"/>
      <c r="Q17" s="11"/>
    </row>
    <row r="18" spans="1:17" ht="36.75" customHeight="1" x14ac:dyDescent="0.25">
      <c r="A18" s="72"/>
      <c r="B18" s="72"/>
      <c r="C18" s="72"/>
      <c r="D18" s="10" t="s">
        <v>19</v>
      </c>
      <c r="E18" s="66">
        <f t="shared" ref="E18" si="9">F18+G18+H18+I18</f>
        <v>406507.4</v>
      </c>
      <c r="F18" s="68">
        <f>F24</f>
        <v>85448.8</v>
      </c>
      <c r="G18" s="68">
        <f t="shared" ref="G18:I18" si="10">G24</f>
        <v>106625.70000000001</v>
      </c>
      <c r="H18" s="68">
        <f t="shared" si="10"/>
        <v>121719.4</v>
      </c>
      <c r="I18" s="68">
        <f t="shared" si="10"/>
        <v>92713.5</v>
      </c>
      <c r="J18" s="76"/>
      <c r="K18" s="73"/>
      <c r="L18" s="57"/>
      <c r="M18" s="73"/>
      <c r="N18" s="73"/>
      <c r="O18" s="73"/>
      <c r="P18" s="73"/>
      <c r="Q18" s="11"/>
    </row>
    <row r="19" spans="1:17" ht="15" customHeight="1" x14ac:dyDescent="0.25">
      <c r="A19" s="71" t="s">
        <v>20</v>
      </c>
      <c r="B19" s="71" t="s">
        <v>264</v>
      </c>
      <c r="C19" s="71" t="s">
        <v>369</v>
      </c>
      <c r="D19" s="56" t="s">
        <v>16</v>
      </c>
      <c r="E19" s="68">
        <f>E20+E22+E24</f>
        <v>4421879</v>
      </c>
      <c r="F19" s="68">
        <f t="shared" ref="F19:I19" si="11">F20+F22+F24</f>
        <v>1251909.4999999998</v>
      </c>
      <c r="G19" s="68">
        <f t="shared" si="11"/>
        <v>1061140.6000000001</v>
      </c>
      <c r="H19" s="68">
        <f t="shared" si="11"/>
        <v>1064772.7</v>
      </c>
      <c r="I19" s="68">
        <f t="shared" si="11"/>
        <v>1044056.2</v>
      </c>
      <c r="J19" s="74" t="s">
        <v>21</v>
      </c>
      <c r="K19" s="71" t="s">
        <v>22</v>
      </c>
      <c r="L19" s="71">
        <v>9092</v>
      </c>
      <c r="M19" s="71">
        <v>9472</v>
      </c>
      <c r="N19" s="71">
        <v>9472</v>
      </c>
      <c r="O19" s="71">
        <v>9472</v>
      </c>
      <c r="P19" s="71">
        <v>9472</v>
      </c>
      <c r="Q19" s="11"/>
    </row>
    <row r="20" spans="1:17" ht="61.5" customHeight="1" x14ac:dyDescent="0.25">
      <c r="A20" s="73"/>
      <c r="B20" s="72"/>
      <c r="C20" s="72"/>
      <c r="D20" s="71" t="s">
        <v>201</v>
      </c>
      <c r="E20" s="86">
        <f t="shared" ref="E20:E24" si="12">F20+G20+H20+I20</f>
        <v>1239869.5</v>
      </c>
      <c r="F20" s="92">
        <f>F29+F65+F263+F284+F318+F338+F349</f>
        <v>326658</v>
      </c>
      <c r="G20" s="92">
        <f>G29+G65+G263+G284+G318+G348+G338</f>
        <v>306497.10000000003</v>
      </c>
      <c r="H20" s="92">
        <f>H29+H65+H263+H284+H318+H348+H338</f>
        <v>300310.7</v>
      </c>
      <c r="I20" s="92">
        <f>I29+I65+I263+I284+I318+I348+I338</f>
        <v>306403.7</v>
      </c>
      <c r="J20" s="76"/>
      <c r="K20" s="73"/>
      <c r="L20" s="73"/>
      <c r="M20" s="73"/>
      <c r="N20" s="73"/>
      <c r="O20" s="73"/>
      <c r="P20" s="73"/>
      <c r="Q20" s="11"/>
    </row>
    <row r="21" spans="1:17" ht="92.25" customHeight="1" x14ac:dyDescent="0.25">
      <c r="A21" s="10" t="s">
        <v>23</v>
      </c>
      <c r="B21" s="72"/>
      <c r="C21" s="72"/>
      <c r="D21" s="73"/>
      <c r="E21" s="73"/>
      <c r="F21" s="92"/>
      <c r="G21" s="92"/>
      <c r="H21" s="92"/>
      <c r="I21" s="92"/>
      <c r="J21" s="59" t="s">
        <v>24</v>
      </c>
      <c r="K21" s="10" t="s">
        <v>25</v>
      </c>
      <c r="L21" s="12">
        <v>44</v>
      </c>
      <c r="M21" s="10">
        <v>39</v>
      </c>
      <c r="N21" s="10">
        <v>39</v>
      </c>
      <c r="O21" s="10">
        <v>39</v>
      </c>
      <c r="P21" s="10">
        <v>39</v>
      </c>
      <c r="Q21" s="11"/>
    </row>
    <row r="22" spans="1:17" ht="123" customHeight="1" x14ac:dyDescent="0.25">
      <c r="A22" s="58" t="s">
        <v>26</v>
      </c>
      <c r="B22" s="72"/>
      <c r="C22" s="72"/>
      <c r="D22" s="71" t="s">
        <v>13</v>
      </c>
      <c r="E22" s="86">
        <f t="shared" si="12"/>
        <v>2775502.1</v>
      </c>
      <c r="F22" s="92">
        <f>F30+F66+F261+F282+F325+F337+F350</f>
        <v>839802.69999999984</v>
      </c>
      <c r="G22" s="92">
        <f t="shared" ref="G22:I22" si="13">G30+G66+G261+G282+G325+G337+G350</f>
        <v>648017.80000000005</v>
      </c>
      <c r="H22" s="92">
        <f t="shared" si="13"/>
        <v>642742.6</v>
      </c>
      <c r="I22" s="92">
        <f t="shared" si="13"/>
        <v>644939</v>
      </c>
      <c r="J22" s="40" t="s">
        <v>27</v>
      </c>
      <c r="K22" s="10" t="s">
        <v>18</v>
      </c>
      <c r="L22" s="12">
        <v>100</v>
      </c>
      <c r="M22" s="10">
        <v>100</v>
      </c>
      <c r="N22" s="10">
        <v>100</v>
      </c>
      <c r="O22" s="10">
        <v>100</v>
      </c>
      <c r="P22" s="10">
        <v>100</v>
      </c>
      <c r="Q22" s="11"/>
    </row>
    <row r="23" spans="1:17" ht="51" customHeight="1" x14ac:dyDescent="0.25">
      <c r="A23" s="57" t="s">
        <v>28</v>
      </c>
      <c r="B23" s="72"/>
      <c r="C23" s="72"/>
      <c r="D23" s="73"/>
      <c r="E23" s="73"/>
      <c r="F23" s="92"/>
      <c r="G23" s="92"/>
      <c r="H23" s="92"/>
      <c r="I23" s="92"/>
      <c r="J23" s="74" t="s">
        <v>29</v>
      </c>
      <c r="K23" s="71" t="s">
        <v>18</v>
      </c>
      <c r="L23" s="65">
        <v>85</v>
      </c>
      <c r="M23" s="71">
        <v>95</v>
      </c>
      <c r="N23" s="71">
        <v>95</v>
      </c>
      <c r="O23" s="71">
        <v>95</v>
      </c>
      <c r="P23" s="71">
        <v>95</v>
      </c>
      <c r="Q23" s="11"/>
    </row>
    <row r="24" spans="1:17" ht="30.2" customHeight="1" x14ac:dyDescent="0.25">
      <c r="A24" s="57"/>
      <c r="B24" s="72"/>
      <c r="C24" s="72"/>
      <c r="D24" s="10" t="s">
        <v>19</v>
      </c>
      <c r="E24" s="66">
        <f t="shared" si="12"/>
        <v>406507.4</v>
      </c>
      <c r="F24" s="68">
        <f>F67+F326</f>
        <v>85448.8</v>
      </c>
      <c r="G24" s="68">
        <f>G67+G326</f>
        <v>106625.70000000001</v>
      </c>
      <c r="H24" s="68">
        <f>H67+H326</f>
        <v>121719.4</v>
      </c>
      <c r="I24" s="68">
        <f>I67+I326</f>
        <v>92713.5</v>
      </c>
      <c r="J24" s="75"/>
      <c r="K24" s="72"/>
      <c r="L24" s="65"/>
      <c r="M24" s="72"/>
      <c r="N24" s="72"/>
      <c r="O24" s="72"/>
      <c r="P24" s="72"/>
      <c r="Q24" s="11"/>
    </row>
    <row r="25" spans="1:17" s="43" customFormat="1" ht="26.45" customHeight="1" x14ac:dyDescent="0.2">
      <c r="A25" s="71" t="s">
        <v>262</v>
      </c>
      <c r="B25" s="71" t="s">
        <v>264</v>
      </c>
      <c r="C25" s="71" t="s">
        <v>367</v>
      </c>
      <c r="D25" s="10" t="s">
        <v>12</v>
      </c>
      <c r="E25" s="68">
        <f>E26+E27</f>
        <v>1201257.3999999999</v>
      </c>
      <c r="F25" s="68">
        <f t="shared" ref="F25:I25" si="14">F26+F27</f>
        <v>347707.9</v>
      </c>
      <c r="G25" s="68">
        <f t="shared" si="14"/>
        <v>288782.7</v>
      </c>
      <c r="H25" s="68">
        <f t="shared" si="14"/>
        <v>281019.89999999997</v>
      </c>
      <c r="I25" s="68">
        <f t="shared" si="14"/>
        <v>283746.90000000002</v>
      </c>
      <c r="J25" s="74"/>
      <c r="K25" s="71"/>
      <c r="L25" s="83"/>
      <c r="M25" s="71"/>
      <c r="N25" s="71"/>
      <c r="O25" s="71"/>
      <c r="P25" s="71"/>
      <c r="Q25" s="42"/>
    </row>
    <row r="26" spans="1:17" s="41" customFormat="1" ht="41.25" customHeight="1" x14ac:dyDescent="0.25">
      <c r="A26" s="72"/>
      <c r="B26" s="72"/>
      <c r="C26" s="72"/>
      <c r="D26" s="10" t="s">
        <v>244</v>
      </c>
      <c r="E26" s="66">
        <f t="shared" ref="E26" si="15">F26+G26+H26+I26</f>
        <v>499506.4</v>
      </c>
      <c r="F26" s="66">
        <f t="shared" ref="F26:F27" si="16">F29</f>
        <v>123239.4</v>
      </c>
      <c r="G26" s="66">
        <f t="shared" ref="G26:I26" si="17">G29</f>
        <v>126620.40000000001</v>
      </c>
      <c r="H26" s="66">
        <f t="shared" si="17"/>
        <v>123526.19999999998</v>
      </c>
      <c r="I26" s="66">
        <f t="shared" si="17"/>
        <v>126120.40000000001</v>
      </c>
      <c r="J26" s="75"/>
      <c r="K26" s="78"/>
      <c r="L26" s="78"/>
      <c r="M26" s="78"/>
      <c r="N26" s="78"/>
      <c r="O26" s="78"/>
      <c r="P26" s="78"/>
      <c r="Q26" s="44"/>
    </row>
    <row r="27" spans="1:17" s="41" customFormat="1" ht="37.5" customHeight="1" x14ac:dyDescent="0.25">
      <c r="A27" s="72"/>
      <c r="B27" s="72"/>
      <c r="C27" s="72"/>
      <c r="D27" s="10" t="s">
        <v>413</v>
      </c>
      <c r="E27" s="66">
        <f>F27+G27+H27+I27</f>
        <v>701751</v>
      </c>
      <c r="F27" s="66">
        <f t="shared" si="16"/>
        <v>224468.5</v>
      </c>
      <c r="G27" s="66">
        <f t="shared" ref="G27:I27" si="18">G30</f>
        <v>162162.29999999999</v>
      </c>
      <c r="H27" s="66">
        <f t="shared" si="18"/>
        <v>157493.69999999998</v>
      </c>
      <c r="I27" s="66">
        <f t="shared" si="18"/>
        <v>157626.5</v>
      </c>
      <c r="J27" s="76"/>
      <c r="K27" s="79"/>
      <c r="L27" s="79"/>
      <c r="M27" s="79"/>
      <c r="N27" s="79"/>
      <c r="O27" s="79"/>
      <c r="P27" s="79"/>
      <c r="Q27" s="44"/>
    </row>
    <row r="28" spans="1:17" ht="37.5" customHeight="1" x14ac:dyDescent="0.25">
      <c r="A28" s="71" t="s">
        <v>170</v>
      </c>
      <c r="B28" s="71" t="s">
        <v>264</v>
      </c>
      <c r="C28" s="71" t="s">
        <v>367</v>
      </c>
      <c r="D28" s="10" t="s">
        <v>16</v>
      </c>
      <c r="E28" s="66">
        <f>E29+E30</f>
        <v>1201257.3999999999</v>
      </c>
      <c r="F28" s="66">
        <f t="shared" ref="F28:I28" si="19">F29+F30</f>
        <v>347707.9</v>
      </c>
      <c r="G28" s="66">
        <f t="shared" si="19"/>
        <v>288782.7</v>
      </c>
      <c r="H28" s="66">
        <f t="shared" si="19"/>
        <v>281019.89999999997</v>
      </c>
      <c r="I28" s="66">
        <f t="shared" si="19"/>
        <v>283746.90000000002</v>
      </c>
      <c r="J28" s="74" t="s">
        <v>30</v>
      </c>
      <c r="K28" s="77" t="s">
        <v>18</v>
      </c>
      <c r="L28" s="77">
        <v>100</v>
      </c>
      <c r="M28" s="77">
        <v>100</v>
      </c>
      <c r="N28" s="77">
        <v>100</v>
      </c>
      <c r="O28" s="77">
        <v>100</v>
      </c>
      <c r="P28" s="77">
        <v>100</v>
      </c>
      <c r="Q28" s="15"/>
    </row>
    <row r="29" spans="1:17" ht="42.75" customHeight="1" x14ac:dyDescent="0.25">
      <c r="A29" s="72"/>
      <c r="B29" s="72"/>
      <c r="C29" s="72"/>
      <c r="D29" s="10" t="s">
        <v>201</v>
      </c>
      <c r="E29" s="66">
        <f t="shared" ref="E29:E30" si="20">F29+G29+H29+I29</f>
        <v>499506.4</v>
      </c>
      <c r="F29" s="68">
        <f>F32+F40+F47+F56</f>
        <v>123239.4</v>
      </c>
      <c r="G29" s="68">
        <f>G32+G40+G47+G57</f>
        <v>126620.40000000001</v>
      </c>
      <c r="H29" s="68">
        <f>H32+H40+H47+H57</f>
        <v>123526.19999999998</v>
      </c>
      <c r="I29" s="68">
        <f>I32+I40+I47+I57</f>
        <v>126120.40000000001</v>
      </c>
      <c r="J29" s="75"/>
      <c r="K29" s="78"/>
      <c r="L29" s="78"/>
      <c r="M29" s="78"/>
      <c r="N29" s="78"/>
      <c r="O29" s="78"/>
      <c r="P29" s="78"/>
      <c r="Q29" s="11"/>
    </row>
    <row r="30" spans="1:17" ht="51" customHeight="1" x14ac:dyDescent="0.25">
      <c r="A30" s="72"/>
      <c r="B30" s="72"/>
      <c r="C30" s="72"/>
      <c r="D30" s="56" t="s">
        <v>61</v>
      </c>
      <c r="E30" s="66">
        <f t="shared" si="20"/>
        <v>701751</v>
      </c>
      <c r="F30" s="68">
        <f>F33+F48</f>
        <v>224468.5</v>
      </c>
      <c r="G30" s="68">
        <f>G33+G48</f>
        <v>162162.29999999999</v>
      </c>
      <c r="H30" s="68">
        <f>H33+H48</f>
        <v>157493.69999999998</v>
      </c>
      <c r="I30" s="68">
        <f>I33+I48</f>
        <v>157626.5</v>
      </c>
      <c r="J30" s="75"/>
      <c r="K30" s="78"/>
      <c r="L30" s="79"/>
      <c r="M30" s="78"/>
      <c r="N30" s="78"/>
      <c r="O30" s="78"/>
      <c r="P30" s="78"/>
      <c r="Q30" s="11"/>
    </row>
    <row r="31" spans="1:17" ht="15" customHeight="1" x14ac:dyDescent="0.25">
      <c r="A31" s="71" t="s">
        <v>191</v>
      </c>
      <c r="B31" s="71" t="s">
        <v>264</v>
      </c>
      <c r="C31" s="71" t="s">
        <v>367</v>
      </c>
      <c r="D31" s="10" t="s">
        <v>16</v>
      </c>
      <c r="E31" s="68">
        <f>E32+E33</f>
        <v>915253.4</v>
      </c>
      <c r="F31" s="68">
        <f t="shared" ref="F31:I31" si="21">F32+F33</f>
        <v>273676.5</v>
      </c>
      <c r="G31" s="68">
        <f t="shared" si="21"/>
        <v>216927.09999999998</v>
      </c>
      <c r="H31" s="68">
        <f t="shared" si="21"/>
        <v>212258.5</v>
      </c>
      <c r="I31" s="68">
        <f t="shared" si="21"/>
        <v>212391.3</v>
      </c>
      <c r="J31" s="59"/>
      <c r="K31" s="71" t="s">
        <v>18</v>
      </c>
      <c r="L31" s="71">
        <v>64.430000000000007</v>
      </c>
      <c r="M31" s="71">
        <v>64.61</v>
      </c>
      <c r="N31" s="71">
        <v>64.61</v>
      </c>
      <c r="O31" s="71">
        <v>64.61</v>
      </c>
      <c r="P31" s="71">
        <v>64.61</v>
      </c>
      <c r="Q31" s="11"/>
    </row>
    <row r="32" spans="1:17" ht="42.75" customHeight="1" x14ac:dyDescent="0.25">
      <c r="A32" s="72"/>
      <c r="B32" s="72"/>
      <c r="C32" s="72"/>
      <c r="D32" s="10" t="s">
        <v>201</v>
      </c>
      <c r="E32" s="66">
        <f t="shared" ref="E32:E33" si="22">F32+G32+H32+I32</f>
        <v>213502.40000000002</v>
      </c>
      <c r="F32" s="68">
        <f>F35+F38</f>
        <v>49208</v>
      </c>
      <c r="G32" s="68">
        <f t="shared" ref="F32:I33" si="23">G35+G38</f>
        <v>54764.800000000003</v>
      </c>
      <c r="H32" s="68">
        <f t="shared" si="23"/>
        <v>54764.800000000003</v>
      </c>
      <c r="I32" s="68">
        <f t="shared" si="23"/>
        <v>54764.800000000003</v>
      </c>
      <c r="J32" s="75" t="s">
        <v>31</v>
      </c>
      <c r="K32" s="72"/>
      <c r="L32" s="72"/>
      <c r="M32" s="72"/>
      <c r="N32" s="72"/>
      <c r="O32" s="72"/>
      <c r="P32" s="72"/>
      <c r="Q32" s="11"/>
    </row>
    <row r="33" spans="1:17" ht="44.25" customHeight="1" x14ac:dyDescent="0.25">
      <c r="A33" s="72"/>
      <c r="B33" s="72"/>
      <c r="C33" s="72"/>
      <c r="D33" s="10" t="s">
        <v>61</v>
      </c>
      <c r="E33" s="66">
        <f t="shared" si="22"/>
        <v>701751</v>
      </c>
      <c r="F33" s="68">
        <f t="shared" si="23"/>
        <v>224468.5</v>
      </c>
      <c r="G33" s="68">
        <f t="shared" si="23"/>
        <v>162162.29999999999</v>
      </c>
      <c r="H33" s="68">
        <f t="shared" si="23"/>
        <v>157493.69999999998</v>
      </c>
      <c r="I33" s="68">
        <f t="shared" si="23"/>
        <v>157626.5</v>
      </c>
      <c r="J33" s="75"/>
      <c r="K33" s="72"/>
      <c r="L33" s="73"/>
      <c r="M33" s="72"/>
      <c r="N33" s="72"/>
      <c r="O33" s="72"/>
      <c r="P33" s="72"/>
      <c r="Q33" s="11"/>
    </row>
    <row r="34" spans="1:17" ht="27" customHeight="1" x14ac:dyDescent="0.25">
      <c r="A34" s="56" t="s">
        <v>263</v>
      </c>
      <c r="B34" s="71" t="s">
        <v>264</v>
      </c>
      <c r="C34" s="71" t="s">
        <v>367</v>
      </c>
      <c r="D34" s="10" t="s">
        <v>16</v>
      </c>
      <c r="E34" s="68">
        <f>E35+E36</f>
        <v>890541.3</v>
      </c>
      <c r="F34" s="68">
        <f>F35+F36</f>
        <v>269958.5</v>
      </c>
      <c r="G34" s="68">
        <f>G35+G36</f>
        <v>209866.7</v>
      </c>
      <c r="H34" s="68">
        <f>H35+H36</f>
        <v>205274.7</v>
      </c>
      <c r="I34" s="68">
        <f>I35+I36</f>
        <v>205441.40000000002</v>
      </c>
      <c r="J34" s="74" t="s">
        <v>32</v>
      </c>
      <c r="K34" s="71" t="s">
        <v>33</v>
      </c>
      <c r="L34" s="71">
        <v>2698</v>
      </c>
      <c r="M34" s="71">
        <v>1860</v>
      </c>
      <c r="N34" s="71">
        <v>2100</v>
      </c>
      <c r="O34" s="71">
        <v>2100</v>
      </c>
      <c r="P34" s="71">
        <v>2100</v>
      </c>
      <c r="Q34" s="11"/>
    </row>
    <row r="35" spans="1:17" ht="27" customHeight="1" x14ac:dyDescent="0.25">
      <c r="A35" s="57"/>
      <c r="B35" s="72"/>
      <c r="C35" s="72"/>
      <c r="D35" s="10" t="s">
        <v>201</v>
      </c>
      <c r="E35" s="66">
        <f t="shared" ref="E35:E36" si="24">F35+G35+H35+I35</f>
        <v>213502.40000000002</v>
      </c>
      <c r="F35" s="68">
        <v>49208</v>
      </c>
      <c r="G35" s="68">
        <v>54764.800000000003</v>
      </c>
      <c r="H35" s="68">
        <v>54764.800000000003</v>
      </c>
      <c r="I35" s="68">
        <v>54764.800000000003</v>
      </c>
      <c r="J35" s="75"/>
      <c r="K35" s="72"/>
      <c r="L35" s="72"/>
      <c r="M35" s="72"/>
      <c r="N35" s="72"/>
      <c r="O35" s="72"/>
      <c r="P35" s="72"/>
      <c r="Q35" s="11"/>
    </row>
    <row r="36" spans="1:17" ht="37.5" customHeight="1" x14ac:dyDescent="0.25">
      <c r="A36" s="57"/>
      <c r="B36" s="72"/>
      <c r="C36" s="72"/>
      <c r="D36" s="10" t="s">
        <v>61</v>
      </c>
      <c r="E36" s="66">
        <f t="shared" si="24"/>
        <v>677038.9</v>
      </c>
      <c r="F36" s="68">
        <f>171056.1+34938+7108.2+5211.4+2436.8</f>
        <v>220750.5</v>
      </c>
      <c r="G36" s="68">
        <v>155101.9</v>
      </c>
      <c r="H36" s="68">
        <v>150509.9</v>
      </c>
      <c r="I36" s="68">
        <v>150676.6</v>
      </c>
      <c r="J36" s="75"/>
      <c r="K36" s="72"/>
      <c r="L36" s="73"/>
      <c r="M36" s="72"/>
      <c r="N36" s="72"/>
      <c r="O36" s="72"/>
      <c r="P36" s="72"/>
      <c r="Q36" s="11"/>
    </row>
    <row r="37" spans="1:17" ht="15" customHeight="1" x14ac:dyDescent="0.25">
      <c r="A37" s="71" t="s">
        <v>278</v>
      </c>
      <c r="B37" s="71" t="s">
        <v>264</v>
      </c>
      <c r="C37" s="71" t="s">
        <v>367</v>
      </c>
      <c r="D37" s="10" t="s">
        <v>16</v>
      </c>
      <c r="E37" s="68">
        <f>E38+E39</f>
        <v>24712.1</v>
      </c>
      <c r="F37" s="68">
        <f>F38+F39</f>
        <v>3717.9999999999995</v>
      </c>
      <c r="G37" s="68">
        <f>G38+G39</f>
        <v>7060.4</v>
      </c>
      <c r="H37" s="68">
        <f>H38+H39</f>
        <v>6983.8</v>
      </c>
      <c r="I37" s="68">
        <f>I38+I39</f>
        <v>6949.9</v>
      </c>
      <c r="J37" s="74" t="s">
        <v>34</v>
      </c>
      <c r="K37" s="71" t="s">
        <v>33</v>
      </c>
      <c r="L37" s="71">
        <v>1083</v>
      </c>
      <c r="M37" s="71">
        <v>1090</v>
      </c>
      <c r="N37" s="71">
        <v>1090</v>
      </c>
      <c r="O37" s="71">
        <v>1090</v>
      </c>
      <c r="P37" s="71">
        <v>1090</v>
      </c>
      <c r="Q37" s="11"/>
    </row>
    <row r="38" spans="1:17" ht="41.25" customHeight="1" x14ac:dyDescent="0.25">
      <c r="A38" s="72"/>
      <c r="B38" s="72"/>
      <c r="C38" s="72"/>
      <c r="D38" s="10" t="s">
        <v>201</v>
      </c>
      <c r="E38" s="66">
        <f t="shared" ref="E38:E39" si="25">F38+G38+H38+I38</f>
        <v>0</v>
      </c>
      <c r="F38" s="68">
        <v>0</v>
      </c>
      <c r="G38" s="68">
        <v>0</v>
      </c>
      <c r="H38" s="68">
        <v>0</v>
      </c>
      <c r="I38" s="68">
        <v>0</v>
      </c>
      <c r="J38" s="75"/>
      <c r="K38" s="72"/>
      <c r="L38" s="72"/>
      <c r="M38" s="72"/>
      <c r="N38" s="72"/>
      <c r="O38" s="72"/>
      <c r="P38" s="72"/>
      <c r="Q38" s="11"/>
    </row>
    <row r="39" spans="1:17" ht="45.75" customHeight="1" x14ac:dyDescent="0.25">
      <c r="A39" s="73"/>
      <c r="B39" s="73"/>
      <c r="C39" s="73"/>
      <c r="D39" s="10" t="s">
        <v>61</v>
      </c>
      <c r="E39" s="66">
        <f t="shared" si="25"/>
        <v>24712.1</v>
      </c>
      <c r="F39" s="68">
        <f>6302.4-3000+415.6</f>
        <v>3717.9999999999995</v>
      </c>
      <c r="G39" s="68">
        <v>7060.4</v>
      </c>
      <c r="H39" s="68">
        <v>6983.8</v>
      </c>
      <c r="I39" s="68">
        <v>6949.9</v>
      </c>
      <c r="J39" s="76"/>
      <c r="K39" s="73"/>
      <c r="L39" s="73"/>
      <c r="M39" s="73"/>
      <c r="N39" s="73"/>
      <c r="O39" s="73"/>
      <c r="P39" s="73"/>
      <c r="Q39" s="11"/>
    </row>
    <row r="40" spans="1:17" ht="73.5" customHeight="1" x14ac:dyDescent="0.25">
      <c r="A40" s="56" t="s">
        <v>171</v>
      </c>
      <c r="B40" s="56" t="s">
        <v>264</v>
      </c>
      <c r="C40" s="56" t="s">
        <v>367</v>
      </c>
      <c r="D40" s="10" t="s">
        <v>201</v>
      </c>
      <c r="E40" s="68">
        <f>E41+E42+E43+E44+E45</f>
        <v>283548.40000000002</v>
      </c>
      <c r="F40" s="68">
        <f>F41+F42+F43+F44+F45</f>
        <v>72075.799999999988</v>
      </c>
      <c r="G40" s="68">
        <f>G41+G42+G43+G44+G45</f>
        <v>71355.600000000006</v>
      </c>
      <c r="H40" s="68">
        <f t="shared" ref="H40:I40" si="26">H41+H42+H43+H44+H45</f>
        <v>68761.39999999998</v>
      </c>
      <c r="I40" s="68">
        <f t="shared" si="26"/>
        <v>71355.600000000006</v>
      </c>
      <c r="J40" s="40" t="s">
        <v>36</v>
      </c>
      <c r="K40" s="10" t="s">
        <v>37</v>
      </c>
      <c r="L40" s="10">
        <v>18</v>
      </c>
      <c r="M40" s="10">
        <v>15</v>
      </c>
      <c r="N40" s="10">
        <v>15</v>
      </c>
      <c r="O40" s="10">
        <v>15</v>
      </c>
      <c r="P40" s="10">
        <v>15</v>
      </c>
      <c r="Q40" s="11"/>
    </row>
    <row r="41" spans="1:17" ht="72.75" customHeight="1" x14ac:dyDescent="0.25">
      <c r="A41" s="56" t="s">
        <v>172</v>
      </c>
      <c r="B41" s="56" t="s">
        <v>264</v>
      </c>
      <c r="C41" s="56" t="s">
        <v>367</v>
      </c>
      <c r="D41" s="10" t="s">
        <v>201</v>
      </c>
      <c r="E41" s="66">
        <f t="shared" ref="E41:E42" si="27">F41+G41+H41+I41</f>
        <v>273068</v>
      </c>
      <c r="F41" s="68">
        <f>68103.9+408.8</f>
        <v>68512.7</v>
      </c>
      <c r="G41" s="68">
        <f>68467.2</f>
        <v>68467.199999999997</v>
      </c>
      <c r="H41" s="68">
        <v>67620.899999999994</v>
      </c>
      <c r="I41" s="68">
        <v>68467.199999999997</v>
      </c>
      <c r="J41" s="16" t="s">
        <v>38</v>
      </c>
      <c r="K41" s="56" t="s">
        <v>37</v>
      </c>
      <c r="L41" s="56">
        <v>18</v>
      </c>
      <c r="M41" s="56">
        <v>15</v>
      </c>
      <c r="N41" s="10">
        <v>15</v>
      </c>
      <c r="O41" s="10">
        <v>15</v>
      </c>
      <c r="P41" s="10">
        <v>15</v>
      </c>
      <c r="Q41" s="11"/>
    </row>
    <row r="42" spans="1:17" ht="84.75" customHeight="1" x14ac:dyDescent="0.25">
      <c r="A42" s="10" t="s">
        <v>39</v>
      </c>
      <c r="B42" s="56" t="s">
        <v>264</v>
      </c>
      <c r="C42" s="10" t="s">
        <v>367</v>
      </c>
      <c r="D42" s="10" t="s">
        <v>201</v>
      </c>
      <c r="E42" s="66">
        <f t="shared" si="27"/>
        <v>1905.4</v>
      </c>
      <c r="F42" s="68">
        <f>803.4+51</f>
        <v>854.4</v>
      </c>
      <c r="G42" s="68">
        <v>438.3</v>
      </c>
      <c r="H42" s="68">
        <v>174.4</v>
      </c>
      <c r="I42" s="68">
        <v>438.3</v>
      </c>
      <c r="J42" s="40" t="s">
        <v>40</v>
      </c>
      <c r="K42" s="10" t="s">
        <v>25</v>
      </c>
      <c r="L42" s="10">
        <v>18</v>
      </c>
      <c r="M42" s="10">
        <v>15</v>
      </c>
      <c r="N42" s="10">
        <v>15</v>
      </c>
      <c r="O42" s="10">
        <v>15</v>
      </c>
      <c r="P42" s="10">
        <v>15</v>
      </c>
      <c r="Q42" s="17"/>
    </row>
    <row r="43" spans="1:17" ht="107.45" customHeight="1" x14ac:dyDescent="0.25">
      <c r="A43" s="10" t="s">
        <v>41</v>
      </c>
      <c r="B43" s="56" t="s">
        <v>264</v>
      </c>
      <c r="C43" s="10" t="s">
        <v>367</v>
      </c>
      <c r="D43" s="10" t="s">
        <v>201</v>
      </c>
      <c r="E43" s="66">
        <f t="shared" ref="E43:E45" si="28">F43+G43+H43+I43</f>
        <v>2025.6</v>
      </c>
      <c r="F43" s="68">
        <v>863.5</v>
      </c>
      <c r="G43" s="68">
        <v>484.6</v>
      </c>
      <c r="H43" s="68">
        <v>192.9</v>
      </c>
      <c r="I43" s="68">
        <v>484.6</v>
      </c>
      <c r="J43" s="38" t="s">
        <v>42</v>
      </c>
      <c r="K43" s="10" t="s">
        <v>25</v>
      </c>
      <c r="L43" s="10">
        <v>0</v>
      </c>
      <c r="M43" s="10">
        <v>15</v>
      </c>
      <c r="N43" s="10">
        <v>15</v>
      </c>
      <c r="O43" s="10">
        <v>15</v>
      </c>
      <c r="P43" s="10">
        <v>15</v>
      </c>
      <c r="Q43" s="17"/>
    </row>
    <row r="44" spans="1:17" ht="94.7" customHeight="1" x14ac:dyDescent="0.25">
      <c r="A44" s="10" t="s">
        <v>43</v>
      </c>
      <c r="B44" s="56" t="s">
        <v>264</v>
      </c>
      <c r="C44" s="10" t="s">
        <v>367</v>
      </c>
      <c r="D44" s="10" t="s">
        <v>201</v>
      </c>
      <c r="E44" s="66">
        <f t="shared" si="28"/>
        <v>2791.5</v>
      </c>
      <c r="F44" s="68">
        <v>1029</v>
      </c>
      <c r="G44" s="68">
        <v>735</v>
      </c>
      <c r="H44" s="68">
        <v>292.5</v>
      </c>
      <c r="I44" s="68">
        <v>735</v>
      </c>
      <c r="J44" s="40" t="s">
        <v>44</v>
      </c>
      <c r="K44" s="10" t="s">
        <v>25</v>
      </c>
      <c r="L44" s="10">
        <v>0</v>
      </c>
      <c r="M44" s="10">
        <v>15</v>
      </c>
      <c r="N44" s="10">
        <v>15</v>
      </c>
      <c r="O44" s="10">
        <v>15</v>
      </c>
      <c r="P44" s="10">
        <v>15</v>
      </c>
      <c r="Q44" s="17"/>
    </row>
    <row r="45" spans="1:17" ht="144.75" customHeight="1" x14ac:dyDescent="0.25">
      <c r="A45" s="10" t="s">
        <v>265</v>
      </c>
      <c r="B45" s="56" t="s">
        <v>264</v>
      </c>
      <c r="C45" s="10" t="s">
        <v>367</v>
      </c>
      <c r="D45" s="10" t="s">
        <v>35</v>
      </c>
      <c r="E45" s="66">
        <f t="shared" si="28"/>
        <v>3757.9</v>
      </c>
      <c r="F45" s="68">
        <f>1225-408.8</f>
        <v>816.2</v>
      </c>
      <c r="G45" s="68">
        <v>1230.5</v>
      </c>
      <c r="H45" s="68">
        <v>480.7</v>
      </c>
      <c r="I45" s="68">
        <v>1230.5</v>
      </c>
      <c r="J45" s="40" t="s">
        <v>266</v>
      </c>
      <c r="K45" s="10" t="s">
        <v>25</v>
      </c>
      <c r="L45" s="10">
        <v>0</v>
      </c>
      <c r="M45" s="10">
        <v>15</v>
      </c>
      <c r="N45" s="10">
        <v>15</v>
      </c>
      <c r="O45" s="10">
        <v>15</v>
      </c>
      <c r="P45" s="10">
        <v>15</v>
      </c>
      <c r="Q45" s="17"/>
    </row>
    <row r="46" spans="1:17" ht="15" customHeight="1" x14ac:dyDescent="0.25">
      <c r="A46" s="71" t="s">
        <v>190</v>
      </c>
      <c r="B46" s="71" t="s">
        <v>233</v>
      </c>
      <c r="C46" s="71" t="s">
        <v>368</v>
      </c>
      <c r="D46" s="10" t="s">
        <v>16</v>
      </c>
      <c r="E46" s="66">
        <f>E47+E48</f>
        <v>2455.6</v>
      </c>
      <c r="F46" s="66">
        <f t="shared" ref="F46:I46" si="29">F47+F48</f>
        <v>1955.6</v>
      </c>
      <c r="G46" s="66">
        <f t="shared" si="29"/>
        <v>500</v>
      </c>
      <c r="H46" s="66">
        <f t="shared" si="29"/>
        <v>0</v>
      </c>
      <c r="I46" s="66">
        <f t="shared" si="29"/>
        <v>0</v>
      </c>
      <c r="J46" s="74" t="s">
        <v>45</v>
      </c>
      <c r="K46" s="56"/>
      <c r="L46" s="56"/>
      <c r="M46" s="56"/>
      <c r="N46" s="56"/>
      <c r="O46" s="56"/>
      <c r="P46" s="56"/>
      <c r="Q46" s="11"/>
    </row>
    <row r="47" spans="1:17" ht="44.45" customHeight="1" x14ac:dyDescent="0.25">
      <c r="A47" s="72"/>
      <c r="B47" s="72"/>
      <c r="C47" s="72"/>
      <c r="D47" s="10" t="s">
        <v>201</v>
      </c>
      <c r="E47" s="66">
        <f t="shared" ref="E47:E49" si="30">F47+G47+H47+I47</f>
        <v>2455.6</v>
      </c>
      <c r="F47" s="68">
        <f>F49+F50+F51+F52+F53+F54+F55</f>
        <v>1955.6</v>
      </c>
      <c r="G47" s="68">
        <f t="shared" ref="G47:I47" si="31">G49+G50+G51+G52+G53+G54+G55</f>
        <v>500</v>
      </c>
      <c r="H47" s="68">
        <f t="shared" si="31"/>
        <v>0</v>
      </c>
      <c r="I47" s="68">
        <f t="shared" si="31"/>
        <v>0</v>
      </c>
      <c r="J47" s="75"/>
      <c r="K47" s="57"/>
      <c r="L47" s="57"/>
      <c r="M47" s="57"/>
      <c r="N47" s="57"/>
      <c r="O47" s="57"/>
      <c r="P47" s="57"/>
      <c r="Q47" s="11"/>
    </row>
    <row r="48" spans="1:17" ht="59.25" customHeight="1" x14ac:dyDescent="0.25">
      <c r="A48" s="73"/>
      <c r="B48" s="73"/>
      <c r="C48" s="73"/>
      <c r="D48" s="10" t="s">
        <v>13</v>
      </c>
      <c r="E48" s="66">
        <f t="shared" si="30"/>
        <v>0</v>
      </c>
      <c r="F48" s="68">
        <v>0</v>
      </c>
      <c r="G48" s="68">
        <v>0</v>
      </c>
      <c r="H48" s="68">
        <v>0</v>
      </c>
      <c r="I48" s="68">
        <v>0</v>
      </c>
      <c r="J48" s="76"/>
      <c r="K48" s="58" t="s">
        <v>18</v>
      </c>
      <c r="L48" s="58">
        <v>100</v>
      </c>
      <c r="M48" s="58">
        <v>100</v>
      </c>
      <c r="N48" s="58">
        <v>100</v>
      </c>
      <c r="O48" s="58">
        <v>0</v>
      </c>
      <c r="P48" s="58">
        <v>0</v>
      </c>
      <c r="Q48" s="11"/>
    </row>
    <row r="49" spans="1:17" ht="101.25" customHeight="1" x14ac:dyDescent="0.25">
      <c r="A49" s="10" t="s">
        <v>46</v>
      </c>
      <c r="B49" s="56" t="s">
        <v>264</v>
      </c>
      <c r="C49" s="10" t="s">
        <v>367</v>
      </c>
      <c r="D49" s="10" t="s">
        <v>201</v>
      </c>
      <c r="E49" s="66">
        <f t="shared" si="30"/>
        <v>500</v>
      </c>
      <c r="F49" s="68">
        <v>0</v>
      </c>
      <c r="G49" s="68">
        <v>500</v>
      </c>
      <c r="H49" s="68">
        <v>0</v>
      </c>
      <c r="I49" s="68">
        <v>0</v>
      </c>
      <c r="J49" s="40" t="s">
        <v>47</v>
      </c>
      <c r="K49" s="10" t="s">
        <v>37</v>
      </c>
      <c r="L49" s="10">
        <v>1</v>
      </c>
      <c r="M49" s="10">
        <v>0</v>
      </c>
      <c r="N49" s="10">
        <v>2</v>
      </c>
      <c r="O49" s="10">
        <v>0</v>
      </c>
      <c r="P49" s="10">
        <v>0</v>
      </c>
      <c r="Q49" s="11"/>
    </row>
    <row r="50" spans="1:17" ht="78.75" customHeight="1" x14ac:dyDescent="0.25">
      <c r="A50" s="10" t="s">
        <v>268</v>
      </c>
      <c r="B50" s="56" t="s">
        <v>264</v>
      </c>
      <c r="C50" s="56" t="s">
        <v>367</v>
      </c>
      <c r="D50" s="10" t="s">
        <v>201</v>
      </c>
      <c r="E50" s="66">
        <f t="shared" ref="E50" si="32">F50+G50+H50+I50</f>
        <v>11.5</v>
      </c>
      <c r="F50" s="68">
        <v>11.5</v>
      </c>
      <c r="G50" s="68">
        <v>0</v>
      </c>
      <c r="H50" s="68">
        <v>0</v>
      </c>
      <c r="I50" s="68">
        <v>0</v>
      </c>
      <c r="J50" s="40" t="s">
        <v>49</v>
      </c>
      <c r="K50" s="10" t="s">
        <v>37</v>
      </c>
      <c r="L50" s="56"/>
      <c r="M50" s="56">
        <v>1</v>
      </c>
      <c r="N50" s="56">
        <v>0</v>
      </c>
      <c r="O50" s="56">
        <v>0</v>
      </c>
      <c r="P50" s="56">
        <v>0</v>
      </c>
      <c r="Q50" s="11"/>
    </row>
    <row r="51" spans="1:17" ht="111.75" customHeight="1" x14ac:dyDescent="0.25">
      <c r="A51" s="10" t="s">
        <v>273</v>
      </c>
      <c r="B51" s="56" t="s">
        <v>264</v>
      </c>
      <c r="C51" s="56" t="s">
        <v>367</v>
      </c>
      <c r="D51" s="10" t="s">
        <v>201</v>
      </c>
      <c r="E51" s="66">
        <f t="shared" ref="E51" si="33">F51+G51+H51+I51</f>
        <v>957.8</v>
      </c>
      <c r="F51" s="68">
        <f>310+647.8</f>
        <v>957.8</v>
      </c>
      <c r="G51" s="68">
        <v>0</v>
      </c>
      <c r="H51" s="68">
        <v>0</v>
      </c>
      <c r="I51" s="68">
        <v>0</v>
      </c>
      <c r="J51" s="40" t="s">
        <v>234</v>
      </c>
      <c r="K51" s="10" t="s">
        <v>37</v>
      </c>
      <c r="L51" s="56"/>
      <c r="M51" s="56">
        <v>1</v>
      </c>
      <c r="N51" s="56">
        <v>0</v>
      </c>
      <c r="O51" s="56">
        <v>0</v>
      </c>
      <c r="P51" s="56">
        <v>0</v>
      </c>
      <c r="Q51" s="11"/>
    </row>
    <row r="52" spans="1:17" ht="81.75" customHeight="1" x14ac:dyDescent="0.25">
      <c r="A52" s="10" t="s">
        <v>269</v>
      </c>
      <c r="B52" s="56" t="s">
        <v>264</v>
      </c>
      <c r="C52" s="56" t="s">
        <v>367</v>
      </c>
      <c r="D52" s="10" t="s">
        <v>201</v>
      </c>
      <c r="E52" s="66">
        <f t="shared" ref="E52:E53" si="34">F52+G52+H52+I52</f>
        <v>60</v>
      </c>
      <c r="F52" s="68">
        <v>60</v>
      </c>
      <c r="G52" s="68">
        <v>0</v>
      </c>
      <c r="H52" s="68">
        <v>0</v>
      </c>
      <c r="I52" s="68"/>
      <c r="J52" s="40" t="s">
        <v>235</v>
      </c>
      <c r="K52" s="10" t="s">
        <v>37</v>
      </c>
      <c r="L52" s="56"/>
      <c r="M52" s="56">
        <v>1</v>
      </c>
      <c r="N52" s="56">
        <v>0</v>
      </c>
      <c r="O52" s="56">
        <v>0</v>
      </c>
      <c r="P52" s="56">
        <v>0</v>
      </c>
      <c r="Q52" s="11"/>
    </row>
    <row r="53" spans="1:17" ht="111.75" customHeight="1" x14ac:dyDescent="0.25">
      <c r="A53" s="10" t="s">
        <v>270</v>
      </c>
      <c r="B53" s="56" t="s">
        <v>264</v>
      </c>
      <c r="C53" s="56" t="s">
        <v>367</v>
      </c>
      <c r="D53" s="10" t="s">
        <v>201</v>
      </c>
      <c r="E53" s="66">
        <f t="shared" si="34"/>
        <v>77.3</v>
      </c>
      <c r="F53" s="68">
        <v>77.3</v>
      </c>
      <c r="G53" s="68">
        <v>0</v>
      </c>
      <c r="H53" s="68">
        <v>0</v>
      </c>
      <c r="I53" s="68"/>
      <c r="J53" s="40" t="s">
        <v>236</v>
      </c>
      <c r="K53" s="10" t="s">
        <v>37</v>
      </c>
      <c r="L53" s="56"/>
      <c r="M53" s="56">
        <v>1</v>
      </c>
      <c r="N53" s="56">
        <v>0</v>
      </c>
      <c r="O53" s="56">
        <v>0</v>
      </c>
      <c r="P53" s="56">
        <v>0</v>
      </c>
      <c r="Q53" s="11"/>
    </row>
    <row r="54" spans="1:17" ht="111.75" customHeight="1" x14ac:dyDescent="0.25">
      <c r="A54" s="10" t="s">
        <v>271</v>
      </c>
      <c r="B54" s="56" t="s">
        <v>264</v>
      </c>
      <c r="C54" s="56" t="s">
        <v>367</v>
      </c>
      <c r="D54" s="10" t="s">
        <v>201</v>
      </c>
      <c r="E54" s="66">
        <f t="shared" ref="E54" si="35">F54+G54+H54+I54</f>
        <v>12.3</v>
      </c>
      <c r="F54" s="68">
        <v>12.3</v>
      </c>
      <c r="G54" s="68">
        <v>0</v>
      </c>
      <c r="H54" s="68">
        <v>0</v>
      </c>
      <c r="I54" s="68"/>
      <c r="J54" s="40" t="s">
        <v>237</v>
      </c>
      <c r="K54" s="10" t="s">
        <v>37</v>
      </c>
      <c r="L54" s="56"/>
      <c r="M54" s="56">
        <v>1</v>
      </c>
      <c r="N54" s="56">
        <v>0</v>
      </c>
      <c r="O54" s="56">
        <v>0</v>
      </c>
      <c r="P54" s="56">
        <v>0</v>
      </c>
      <c r="Q54" s="11"/>
    </row>
    <row r="55" spans="1:17" ht="111.75" customHeight="1" x14ac:dyDescent="0.25">
      <c r="A55" s="10" t="s">
        <v>272</v>
      </c>
      <c r="B55" s="56" t="s">
        <v>264</v>
      </c>
      <c r="C55" s="56" t="s">
        <v>367</v>
      </c>
      <c r="D55" s="10" t="s">
        <v>201</v>
      </c>
      <c r="E55" s="66">
        <f t="shared" ref="E55" si="36">F55+G55+H55+I55</f>
        <v>836.7</v>
      </c>
      <c r="F55" s="68">
        <v>836.7</v>
      </c>
      <c r="G55" s="68">
        <v>0</v>
      </c>
      <c r="H55" s="68">
        <v>0</v>
      </c>
      <c r="I55" s="68"/>
      <c r="J55" s="40" t="s">
        <v>248</v>
      </c>
      <c r="K55" s="10" t="s">
        <v>37</v>
      </c>
      <c r="L55" s="56"/>
      <c r="M55" s="56">
        <v>1</v>
      </c>
      <c r="N55" s="56">
        <v>1</v>
      </c>
      <c r="O55" s="56">
        <v>0</v>
      </c>
      <c r="P55" s="56">
        <v>0</v>
      </c>
      <c r="Q55" s="11"/>
    </row>
    <row r="56" spans="1:17" ht="15" customHeight="1" x14ac:dyDescent="0.25">
      <c r="A56" s="71" t="s">
        <v>173</v>
      </c>
      <c r="B56" s="71" t="s">
        <v>233</v>
      </c>
      <c r="C56" s="71" t="s">
        <v>51</v>
      </c>
      <c r="D56" s="71" t="s">
        <v>201</v>
      </c>
      <c r="E56" s="85">
        <v>0</v>
      </c>
      <c r="F56" s="86">
        <f>F58+F59</f>
        <v>0</v>
      </c>
      <c r="G56" s="86">
        <f t="shared" ref="G56:I56" si="37">G58+G59</f>
        <v>0</v>
      </c>
      <c r="H56" s="86">
        <f t="shared" si="37"/>
        <v>0</v>
      </c>
      <c r="I56" s="86">
        <f t="shared" si="37"/>
        <v>0</v>
      </c>
      <c r="J56" s="74" t="s">
        <v>52</v>
      </c>
      <c r="K56" s="71" t="s">
        <v>18</v>
      </c>
      <c r="L56" s="56"/>
      <c r="M56" s="71">
        <v>0</v>
      </c>
      <c r="N56" s="71">
        <v>0</v>
      </c>
      <c r="O56" s="71">
        <v>0</v>
      </c>
      <c r="P56" s="71">
        <v>0</v>
      </c>
      <c r="Q56" s="11"/>
    </row>
    <row r="57" spans="1:17" ht="141" customHeight="1" x14ac:dyDescent="0.25">
      <c r="A57" s="73"/>
      <c r="B57" s="73"/>
      <c r="C57" s="73"/>
      <c r="D57" s="73"/>
      <c r="E57" s="85"/>
      <c r="F57" s="73"/>
      <c r="G57" s="73"/>
      <c r="H57" s="73"/>
      <c r="I57" s="73"/>
      <c r="J57" s="76"/>
      <c r="K57" s="73"/>
      <c r="L57" s="56">
        <v>0</v>
      </c>
      <c r="M57" s="73"/>
      <c r="N57" s="73"/>
      <c r="O57" s="73"/>
      <c r="P57" s="73"/>
      <c r="Q57" s="11"/>
    </row>
    <row r="58" spans="1:17" ht="102.2" customHeight="1" x14ac:dyDescent="0.25">
      <c r="A58" s="10" t="s">
        <v>174</v>
      </c>
      <c r="B58" s="56" t="s">
        <v>233</v>
      </c>
      <c r="C58" s="10" t="s">
        <v>11</v>
      </c>
      <c r="D58" s="10" t="s">
        <v>201</v>
      </c>
      <c r="E58" s="66">
        <f t="shared" ref="E58" si="38">F58+G58+H58+I58</f>
        <v>0</v>
      </c>
      <c r="F58" s="68">
        <v>0</v>
      </c>
      <c r="G58" s="68">
        <v>0</v>
      </c>
      <c r="H58" s="68">
        <v>0</v>
      </c>
      <c r="I58" s="68">
        <v>0</v>
      </c>
      <c r="J58" s="40" t="s">
        <v>53</v>
      </c>
      <c r="K58" s="10" t="s">
        <v>37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1"/>
    </row>
    <row r="59" spans="1:17" ht="99.75" customHeight="1" x14ac:dyDescent="0.25">
      <c r="A59" s="10" t="s">
        <v>54</v>
      </c>
      <c r="B59" s="56" t="s">
        <v>233</v>
      </c>
      <c r="C59" s="56" t="s">
        <v>11</v>
      </c>
      <c r="D59" s="10" t="s">
        <v>201</v>
      </c>
      <c r="E59" s="66">
        <f t="shared" ref="E59" si="39">F59+G59+H59+I59</f>
        <v>0</v>
      </c>
      <c r="F59" s="68">
        <v>0</v>
      </c>
      <c r="G59" s="68">
        <v>0</v>
      </c>
      <c r="H59" s="68">
        <v>0</v>
      </c>
      <c r="I59" s="68">
        <v>0</v>
      </c>
      <c r="J59" s="40" t="s">
        <v>55</v>
      </c>
      <c r="K59" s="10" t="s">
        <v>37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11"/>
    </row>
    <row r="60" spans="1:17" s="14" customFormat="1" ht="14.25" customHeight="1" x14ac:dyDescent="0.2">
      <c r="A60" s="71" t="s">
        <v>274</v>
      </c>
      <c r="B60" s="71" t="s">
        <v>264</v>
      </c>
      <c r="C60" s="71" t="s">
        <v>367</v>
      </c>
      <c r="D60" s="10" t="s">
        <v>16</v>
      </c>
      <c r="E60" s="68">
        <f>E61+E62+E63</f>
        <v>3077600.1000000006</v>
      </c>
      <c r="F60" s="68">
        <f t="shared" ref="F60:I60" si="40">F61+F62+F63</f>
        <v>859941.39999999991</v>
      </c>
      <c r="G60" s="68">
        <f t="shared" si="40"/>
        <v>731166.40000000014</v>
      </c>
      <c r="H60" s="68">
        <f t="shared" si="40"/>
        <v>754967.9</v>
      </c>
      <c r="I60" s="68">
        <f t="shared" si="40"/>
        <v>731524.4</v>
      </c>
      <c r="J60" s="59"/>
      <c r="K60" s="71"/>
      <c r="L60" s="71"/>
      <c r="M60" s="77"/>
      <c r="N60" s="77"/>
      <c r="O60" s="77"/>
      <c r="P60" s="77"/>
      <c r="Q60" s="18"/>
    </row>
    <row r="61" spans="1:17" ht="44.45" customHeight="1" x14ac:dyDescent="0.25">
      <c r="A61" s="72"/>
      <c r="B61" s="72"/>
      <c r="C61" s="72"/>
      <c r="D61" s="10" t="s">
        <v>242</v>
      </c>
      <c r="E61" s="66">
        <f t="shared" ref="E61" si="41">F61+G61+H61+I61</f>
        <v>625137.30000000005</v>
      </c>
      <c r="F61" s="66">
        <f t="shared" ref="F61:F63" si="42">F65</f>
        <v>174547.50000000003</v>
      </c>
      <c r="G61" s="66">
        <f t="shared" ref="G61:I61" si="43">G65</f>
        <v>151091.80000000002</v>
      </c>
      <c r="H61" s="66">
        <f t="shared" si="43"/>
        <v>147999.6</v>
      </c>
      <c r="I61" s="66">
        <f t="shared" si="43"/>
        <v>151498.4</v>
      </c>
      <c r="J61" s="60"/>
      <c r="K61" s="78"/>
      <c r="L61" s="78"/>
      <c r="M61" s="78"/>
      <c r="N61" s="78"/>
      <c r="O61" s="78"/>
      <c r="P61" s="78"/>
      <c r="Q61" s="15"/>
    </row>
    <row r="62" spans="1:17" ht="25.5" x14ac:dyDescent="0.25">
      <c r="A62" s="72"/>
      <c r="B62" s="72"/>
      <c r="C62" s="72"/>
      <c r="D62" s="10" t="s">
        <v>411</v>
      </c>
      <c r="E62" s="66">
        <f t="shared" ref="E62:E63" si="44">F62+G62+H62+I62</f>
        <v>2047722.6</v>
      </c>
      <c r="F62" s="66">
        <f>F66</f>
        <v>601712.29999999993</v>
      </c>
      <c r="G62" s="66">
        <f t="shared" ref="G62:I62" si="45">G66</f>
        <v>473448.90000000008</v>
      </c>
      <c r="H62" s="66">
        <f t="shared" si="45"/>
        <v>485248.9</v>
      </c>
      <c r="I62" s="66">
        <f t="shared" si="45"/>
        <v>487312.5</v>
      </c>
      <c r="J62" s="61"/>
      <c r="K62" s="79"/>
      <c r="L62" s="79"/>
      <c r="M62" s="79"/>
      <c r="N62" s="79"/>
      <c r="O62" s="79"/>
      <c r="P62" s="79"/>
      <c r="Q62" s="15"/>
    </row>
    <row r="63" spans="1:17" ht="58.7" customHeight="1" x14ac:dyDescent="0.25">
      <c r="A63" s="72"/>
      <c r="B63" s="72"/>
      <c r="C63" s="72"/>
      <c r="D63" s="10" t="s">
        <v>412</v>
      </c>
      <c r="E63" s="66">
        <f t="shared" si="44"/>
        <v>404740.2</v>
      </c>
      <c r="F63" s="66">
        <f t="shared" si="42"/>
        <v>83681.600000000006</v>
      </c>
      <c r="G63" s="66">
        <f t="shared" ref="G63:I63" si="46">G67</f>
        <v>106625.70000000001</v>
      </c>
      <c r="H63" s="66">
        <f t="shared" si="46"/>
        <v>121719.4</v>
      </c>
      <c r="I63" s="66">
        <f t="shared" si="46"/>
        <v>92713.5</v>
      </c>
      <c r="J63" s="60"/>
      <c r="K63" s="63"/>
      <c r="L63" s="63"/>
      <c r="M63" s="63"/>
      <c r="N63" s="63"/>
      <c r="O63" s="63"/>
      <c r="P63" s="63"/>
      <c r="Q63" s="15"/>
    </row>
    <row r="64" spans="1:17" ht="15" customHeight="1" x14ac:dyDescent="0.25">
      <c r="A64" s="83" t="s">
        <v>204</v>
      </c>
      <c r="B64" s="71" t="s">
        <v>264</v>
      </c>
      <c r="C64" s="71" t="s">
        <v>367</v>
      </c>
      <c r="D64" s="10" t="s">
        <v>16</v>
      </c>
      <c r="E64" s="66">
        <f>E65+E66+E67</f>
        <v>3077600.1000000006</v>
      </c>
      <c r="F64" s="66">
        <f t="shared" ref="F64:I64" si="47">F65+F66+F67</f>
        <v>859941.39999999991</v>
      </c>
      <c r="G64" s="66">
        <f t="shared" si="47"/>
        <v>731166.40000000014</v>
      </c>
      <c r="H64" s="66">
        <f t="shared" si="47"/>
        <v>754967.9</v>
      </c>
      <c r="I64" s="66">
        <f t="shared" si="47"/>
        <v>731524.4</v>
      </c>
      <c r="J64" s="74" t="s">
        <v>56</v>
      </c>
      <c r="K64" s="77" t="s">
        <v>18</v>
      </c>
      <c r="L64" s="77">
        <v>100</v>
      </c>
      <c r="M64" s="77">
        <v>100</v>
      </c>
      <c r="N64" s="77">
        <v>100</v>
      </c>
      <c r="O64" s="77">
        <v>100</v>
      </c>
      <c r="P64" s="77">
        <v>100</v>
      </c>
      <c r="Q64" s="15"/>
    </row>
    <row r="65" spans="1:17" ht="44.45" customHeight="1" x14ac:dyDescent="0.25">
      <c r="A65" s="84"/>
      <c r="B65" s="72"/>
      <c r="C65" s="72"/>
      <c r="D65" s="10" t="s">
        <v>243</v>
      </c>
      <c r="E65" s="66">
        <f t="shared" ref="E65" si="48">F65+G65+H65+I65</f>
        <v>625137.30000000005</v>
      </c>
      <c r="F65" s="66">
        <f>F69+F81+F92+F212+F218+F234+F241+F248+F252</f>
        <v>174547.50000000003</v>
      </c>
      <c r="G65" s="66">
        <f t="shared" ref="G65:I65" si="49">G69+G81+G92+G212+G218+G234+G241+G248+G252</f>
        <v>151091.80000000002</v>
      </c>
      <c r="H65" s="66">
        <f t="shared" si="49"/>
        <v>147999.6</v>
      </c>
      <c r="I65" s="66">
        <f t="shared" si="49"/>
        <v>151498.4</v>
      </c>
      <c r="J65" s="75"/>
      <c r="K65" s="78"/>
      <c r="L65" s="78"/>
      <c r="M65" s="78"/>
      <c r="N65" s="78"/>
      <c r="O65" s="78"/>
      <c r="P65" s="78"/>
      <c r="Q65" s="15"/>
    </row>
    <row r="66" spans="1:17" ht="45" customHeight="1" x14ac:dyDescent="0.25">
      <c r="A66" s="84"/>
      <c r="B66" s="72"/>
      <c r="C66" s="72"/>
      <c r="D66" s="10" t="s">
        <v>259</v>
      </c>
      <c r="E66" s="66">
        <f t="shared" ref="E66:E67" si="50">F66+G66+H66+I66</f>
        <v>2047722.6</v>
      </c>
      <c r="F66" s="66">
        <f>F70+F82+F93+F213+F219+F235+F245</f>
        <v>601712.29999999993</v>
      </c>
      <c r="G66" s="66">
        <f>G70+G82+G93+G213+G219+G235</f>
        <v>473448.90000000008</v>
      </c>
      <c r="H66" s="66">
        <f>H70+H82+H93+H213+H219+H235</f>
        <v>485248.9</v>
      </c>
      <c r="I66" s="66">
        <f>I70+I82+I93+I213+I219+I235</f>
        <v>487312.5</v>
      </c>
      <c r="J66" s="75"/>
      <c r="K66" s="78"/>
      <c r="L66" s="79"/>
      <c r="M66" s="78"/>
      <c r="N66" s="78"/>
      <c r="O66" s="78"/>
      <c r="P66" s="78"/>
      <c r="Q66" s="15"/>
    </row>
    <row r="67" spans="1:17" ht="26.45" customHeight="1" x14ac:dyDescent="0.25">
      <c r="A67" s="84"/>
      <c r="B67" s="72"/>
      <c r="C67" s="72"/>
      <c r="D67" s="10" t="s">
        <v>14</v>
      </c>
      <c r="E67" s="66">
        <f t="shared" si="50"/>
        <v>404740.2</v>
      </c>
      <c r="F67" s="66">
        <f>F83+F224+F236+F111+F246</f>
        <v>83681.600000000006</v>
      </c>
      <c r="G67" s="66">
        <f>G83+G224+G236+G111</f>
        <v>106625.70000000001</v>
      </c>
      <c r="H67" s="66">
        <f>H83+H224+H236+H111</f>
        <v>121719.4</v>
      </c>
      <c r="I67" s="66">
        <f>I83+I224+I236+I111</f>
        <v>92713.5</v>
      </c>
      <c r="J67" s="75"/>
      <c r="K67" s="78"/>
      <c r="L67" s="63"/>
      <c r="M67" s="78"/>
      <c r="N67" s="78"/>
      <c r="O67" s="78"/>
      <c r="P67" s="78"/>
      <c r="Q67" s="15"/>
    </row>
    <row r="68" spans="1:17" ht="15" customHeight="1" x14ac:dyDescent="0.25">
      <c r="A68" s="71" t="s">
        <v>192</v>
      </c>
      <c r="B68" s="71" t="s">
        <v>264</v>
      </c>
      <c r="C68" s="71" t="s">
        <v>367</v>
      </c>
      <c r="D68" s="10" t="s">
        <v>16</v>
      </c>
      <c r="E68" s="66">
        <f t="shared" ref="E68" si="51">E69+E70</f>
        <v>2311916</v>
      </c>
      <c r="F68" s="66">
        <f t="shared" ref="F68:I68" si="52">F69+F70</f>
        <v>668638.80000000005</v>
      </c>
      <c r="G68" s="66">
        <f t="shared" si="52"/>
        <v>541577</v>
      </c>
      <c r="H68" s="66">
        <f t="shared" si="52"/>
        <v>549792.9</v>
      </c>
      <c r="I68" s="66">
        <f t="shared" si="52"/>
        <v>551907.29999999993</v>
      </c>
      <c r="J68" s="74" t="s">
        <v>57</v>
      </c>
      <c r="K68" s="71" t="s">
        <v>18</v>
      </c>
      <c r="L68" s="71">
        <v>100</v>
      </c>
      <c r="M68" s="71">
        <v>100</v>
      </c>
      <c r="N68" s="71">
        <v>100</v>
      </c>
      <c r="O68" s="71">
        <v>100</v>
      </c>
      <c r="P68" s="71">
        <v>100</v>
      </c>
      <c r="Q68" s="15"/>
    </row>
    <row r="69" spans="1:17" ht="42.75" customHeight="1" x14ac:dyDescent="0.25">
      <c r="A69" s="72"/>
      <c r="B69" s="72"/>
      <c r="C69" s="72"/>
      <c r="D69" s="10" t="s">
        <v>243</v>
      </c>
      <c r="E69" s="66">
        <f t="shared" ref="E69:E70" si="53">F69+G69+H69+I69</f>
        <v>298091.59999999998</v>
      </c>
      <c r="F69" s="66">
        <f>F72+F75+F78</f>
        <v>70184.899999999994</v>
      </c>
      <c r="G69" s="66">
        <f>G72+G75+G78</f>
        <v>75968.899999999994</v>
      </c>
      <c r="H69" s="66">
        <f>H72+H75+H78</f>
        <v>75968.899999999994</v>
      </c>
      <c r="I69" s="66">
        <f>I72+I75+I78</f>
        <v>75968.899999999994</v>
      </c>
      <c r="J69" s="75"/>
      <c r="K69" s="78"/>
      <c r="L69" s="78"/>
      <c r="M69" s="78"/>
      <c r="N69" s="78"/>
      <c r="O69" s="78"/>
      <c r="P69" s="78"/>
      <c r="Q69" s="11"/>
    </row>
    <row r="70" spans="1:17" ht="45" customHeight="1" x14ac:dyDescent="0.25">
      <c r="A70" s="72"/>
      <c r="B70" s="72"/>
      <c r="C70" s="72"/>
      <c r="D70" s="10" t="s">
        <v>61</v>
      </c>
      <c r="E70" s="66">
        <f t="shared" si="53"/>
        <v>2013824.4</v>
      </c>
      <c r="F70" s="66">
        <f>F73+F76+F79</f>
        <v>598453.9</v>
      </c>
      <c r="G70" s="66">
        <f t="shared" ref="G70:I70" si="54">G73+G76+G79</f>
        <v>465608.10000000003</v>
      </c>
      <c r="H70" s="66">
        <f t="shared" si="54"/>
        <v>473824</v>
      </c>
      <c r="I70" s="66">
        <f t="shared" si="54"/>
        <v>475938.39999999997</v>
      </c>
      <c r="J70" s="75"/>
      <c r="K70" s="78"/>
      <c r="L70" s="79"/>
      <c r="M70" s="78"/>
      <c r="N70" s="78"/>
      <c r="O70" s="78"/>
      <c r="P70" s="78"/>
      <c r="Q70" s="11"/>
    </row>
    <row r="71" spans="1:17" ht="51" customHeight="1" x14ac:dyDescent="0.25">
      <c r="A71" s="56" t="s">
        <v>275</v>
      </c>
      <c r="B71" s="71" t="s">
        <v>264</v>
      </c>
      <c r="C71" s="71" t="s">
        <v>367</v>
      </c>
      <c r="D71" s="10" t="s">
        <v>16</v>
      </c>
      <c r="E71" s="66">
        <f t="shared" ref="E71" si="55">E72+E73</f>
        <v>1740777.8</v>
      </c>
      <c r="F71" s="66">
        <f>F72+F73</f>
        <v>491823.2</v>
      </c>
      <c r="G71" s="66">
        <f>G72+G73</f>
        <v>416322.5</v>
      </c>
      <c r="H71" s="66">
        <f>H72+H73</f>
        <v>416310.3</v>
      </c>
      <c r="I71" s="66">
        <f>I72+I73</f>
        <v>416321.8</v>
      </c>
      <c r="J71" s="74" t="s">
        <v>58</v>
      </c>
      <c r="K71" s="71" t="s">
        <v>33</v>
      </c>
      <c r="L71" s="71">
        <v>7633</v>
      </c>
      <c r="M71" s="71">
        <v>7553</v>
      </c>
      <c r="N71" s="71">
        <v>7553</v>
      </c>
      <c r="O71" s="71">
        <v>7553</v>
      </c>
      <c r="P71" s="71">
        <v>7553</v>
      </c>
      <c r="Q71" s="11"/>
    </row>
    <row r="72" spans="1:17" ht="42" customHeight="1" x14ac:dyDescent="0.25">
      <c r="A72" s="57"/>
      <c r="B72" s="72"/>
      <c r="C72" s="72"/>
      <c r="D72" s="10" t="s">
        <v>243</v>
      </c>
      <c r="E72" s="66">
        <f t="shared" ref="E72:E73" si="56">F72+G72+H72+I72</f>
        <v>180838.7</v>
      </c>
      <c r="F72" s="66">
        <v>42660.800000000003</v>
      </c>
      <c r="G72" s="66">
        <v>46059.3</v>
      </c>
      <c r="H72" s="66">
        <v>46059.3</v>
      </c>
      <c r="I72" s="66">
        <v>46059.3</v>
      </c>
      <c r="J72" s="75"/>
      <c r="K72" s="72"/>
      <c r="L72" s="72"/>
      <c r="M72" s="72"/>
      <c r="N72" s="72"/>
      <c r="O72" s="72"/>
      <c r="P72" s="72"/>
      <c r="Q72" s="11"/>
    </row>
    <row r="73" spans="1:17" ht="42" customHeight="1" x14ac:dyDescent="0.25">
      <c r="A73" s="57"/>
      <c r="B73" s="72"/>
      <c r="C73" s="72"/>
      <c r="D73" s="10" t="s">
        <v>61</v>
      </c>
      <c r="E73" s="66">
        <f t="shared" si="56"/>
        <v>1559939.1</v>
      </c>
      <c r="F73" s="66">
        <v>449162.4</v>
      </c>
      <c r="G73" s="66">
        <v>370263.2</v>
      </c>
      <c r="H73" s="66">
        <v>370251</v>
      </c>
      <c r="I73" s="66">
        <v>370262.5</v>
      </c>
      <c r="J73" s="75"/>
      <c r="K73" s="72"/>
      <c r="L73" s="73"/>
      <c r="M73" s="72"/>
      <c r="N73" s="72"/>
      <c r="O73" s="72"/>
      <c r="P73" s="72"/>
      <c r="Q73" s="11"/>
    </row>
    <row r="74" spans="1:17" ht="38.25" customHeight="1" x14ac:dyDescent="0.25">
      <c r="A74" s="56" t="s">
        <v>276</v>
      </c>
      <c r="B74" s="71" t="s">
        <v>264</v>
      </c>
      <c r="C74" s="71" t="s">
        <v>367</v>
      </c>
      <c r="D74" s="10" t="s">
        <v>16</v>
      </c>
      <c r="E74" s="66">
        <f t="shared" ref="E74" si="57">E75+E76</f>
        <v>313664.5</v>
      </c>
      <c r="F74" s="66">
        <f>F75+F76</f>
        <v>80906.299999999988</v>
      </c>
      <c r="G74" s="66">
        <f>G75+G76</f>
        <v>77729.100000000006</v>
      </c>
      <c r="H74" s="66">
        <f>H75+H76</f>
        <v>76489.7</v>
      </c>
      <c r="I74" s="66">
        <f>I75+I76</f>
        <v>78539.399999999994</v>
      </c>
      <c r="J74" s="74" t="s">
        <v>59</v>
      </c>
      <c r="K74" s="71" t="s">
        <v>33</v>
      </c>
      <c r="L74" s="71">
        <v>680</v>
      </c>
      <c r="M74" s="71">
        <v>557</v>
      </c>
      <c r="N74" s="71">
        <v>557</v>
      </c>
      <c r="O74" s="71">
        <v>557</v>
      </c>
      <c r="P74" s="71">
        <v>557</v>
      </c>
      <c r="Q74" s="11"/>
    </row>
    <row r="75" spans="1:17" ht="45.75" customHeight="1" x14ac:dyDescent="0.25">
      <c r="A75" s="57"/>
      <c r="B75" s="72"/>
      <c r="C75" s="72"/>
      <c r="D75" s="10" t="s">
        <v>201</v>
      </c>
      <c r="E75" s="66">
        <f t="shared" ref="E75:E76" si="58">F75+G75+H75+I75</f>
        <v>101968.4</v>
      </c>
      <c r="F75" s="66">
        <v>23627.599999999999</v>
      </c>
      <c r="G75" s="66">
        <v>26113.599999999999</v>
      </c>
      <c r="H75" s="66">
        <v>26113.599999999999</v>
      </c>
      <c r="I75" s="66">
        <v>26113.599999999999</v>
      </c>
      <c r="J75" s="75"/>
      <c r="K75" s="72"/>
      <c r="L75" s="72"/>
      <c r="M75" s="72"/>
      <c r="N75" s="72"/>
      <c r="O75" s="72"/>
      <c r="P75" s="72"/>
      <c r="Q75" s="11"/>
    </row>
    <row r="76" spans="1:17" ht="42.75" customHeight="1" x14ac:dyDescent="0.25">
      <c r="A76" s="57"/>
      <c r="B76" s="72"/>
      <c r="C76" s="72"/>
      <c r="D76" s="10" t="s">
        <v>61</v>
      </c>
      <c r="E76" s="66">
        <f t="shared" si="58"/>
        <v>211696.09999999998</v>
      </c>
      <c r="F76" s="66">
        <v>57278.7</v>
      </c>
      <c r="G76" s="66">
        <v>51615.5</v>
      </c>
      <c r="H76" s="66">
        <v>50376.1</v>
      </c>
      <c r="I76" s="66">
        <v>52425.8</v>
      </c>
      <c r="J76" s="75"/>
      <c r="K76" s="72"/>
      <c r="L76" s="73"/>
      <c r="M76" s="72"/>
      <c r="N76" s="72"/>
      <c r="O76" s="72"/>
      <c r="P76" s="72"/>
      <c r="Q76" s="11"/>
    </row>
    <row r="77" spans="1:17" ht="15" customHeight="1" x14ac:dyDescent="0.25">
      <c r="A77" s="71" t="s">
        <v>277</v>
      </c>
      <c r="B77" s="71" t="s">
        <v>264</v>
      </c>
      <c r="C77" s="71" t="s">
        <v>367</v>
      </c>
      <c r="D77" s="10" t="s">
        <v>16</v>
      </c>
      <c r="E77" s="66">
        <f t="shared" ref="E77" si="59">E78+E79</f>
        <v>257473.7</v>
      </c>
      <c r="F77" s="66">
        <f>F78+F79</f>
        <v>95909.3</v>
      </c>
      <c r="G77" s="66">
        <f>G78+G79</f>
        <v>47525.4</v>
      </c>
      <c r="H77" s="66">
        <f>H78+H79</f>
        <v>56992.9</v>
      </c>
      <c r="I77" s="66">
        <f>I78+I79</f>
        <v>57046.1</v>
      </c>
      <c r="J77" s="74" t="s">
        <v>60</v>
      </c>
      <c r="K77" s="71" t="s">
        <v>33</v>
      </c>
      <c r="L77" s="71">
        <v>5007</v>
      </c>
      <c r="M77" s="71">
        <v>9640</v>
      </c>
      <c r="N77" s="71">
        <v>9640</v>
      </c>
      <c r="O77" s="71">
        <v>9640</v>
      </c>
      <c r="P77" s="71">
        <v>9640</v>
      </c>
      <c r="Q77" s="11"/>
    </row>
    <row r="78" spans="1:17" ht="38.25" x14ac:dyDescent="0.25">
      <c r="A78" s="72"/>
      <c r="B78" s="72"/>
      <c r="C78" s="72"/>
      <c r="D78" s="10" t="s">
        <v>201</v>
      </c>
      <c r="E78" s="66">
        <f t="shared" ref="E78:E79" si="60">F78+G78+H78+I78</f>
        <v>15284.5</v>
      </c>
      <c r="F78" s="66">
        <v>3896.5</v>
      </c>
      <c r="G78" s="66">
        <v>3796</v>
      </c>
      <c r="H78" s="66">
        <v>3796</v>
      </c>
      <c r="I78" s="66">
        <v>3796</v>
      </c>
      <c r="J78" s="75"/>
      <c r="K78" s="72"/>
      <c r="L78" s="72"/>
      <c r="M78" s="72"/>
      <c r="N78" s="72"/>
      <c r="O78" s="72"/>
      <c r="P78" s="72"/>
      <c r="Q78" s="11"/>
    </row>
    <row r="79" spans="1:17" ht="25.5" x14ac:dyDescent="0.25">
      <c r="A79" s="73"/>
      <c r="B79" s="72"/>
      <c r="C79" s="72"/>
      <c r="D79" s="10" t="s">
        <v>61</v>
      </c>
      <c r="E79" s="66">
        <f t="shared" si="60"/>
        <v>242189.2</v>
      </c>
      <c r="F79" s="66">
        <v>92012.800000000003</v>
      </c>
      <c r="G79" s="66">
        <v>43729.4</v>
      </c>
      <c r="H79" s="66">
        <v>53196.9</v>
      </c>
      <c r="I79" s="66">
        <v>53250.1</v>
      </c>
      <c r="J79" s="75"/>
      <c r="K79" s="72"/>
      <c r="L79" s="73"/>
      <c r="M79" s="72"/>
      <c r="N79" s="72"/>
      <c r="O79" s="72"/>
      <c r="P79" s="72"/>
      <c r="Q79" s="11"/>
    </row>
    <row r="80" spans="1:17" ht="15" customHeight="1" x14ac:dyDescent="0.25">
      <c r="A80" s="71" t="s">
        <v>175</v>
      </c>
      <c r="B80" s="71" t="s">
        <v>264</v>
      </c>
      <c r="C80" s="71" t="s">
        <v>367</v>
      </c>
      <c r="D80" s="10" t="s">
        <v>16</v>
      </c>
      <c r="E80" s="66">
        <f>E81+E82+E83</f>
        <v>266102.7</v>
      </c>
      <c r="F80" s="66">
        <f t="shared" ref="F80:I80" si="61">F81+F82+F83</f>
        <v>82459.60000000002</v>
      </c>
      <c r="G80" s="66">
        <f t="shared" si="61"/>
        <v>62408.499999999993</v>
      </c>
      <c r="H80" s="66">
        <f t="shared" si="61"/>
        <v>58826.1</v>
      </c>
      <c r="I80" s="66">
        <f t="shared" si="61"/>
        <v>62408.499999999993</v>
      </c>
      <c r="J80" s="74" t="s">
        <v>62</v>
      </c>
      <c r="K80" s="71" t="s">
        <v>25</v>
      </c>
      <c r="L80" s="58"/>
      <c r="M80" s="71">
        <v>23</v>
      </c>
      <c r="N80" s="71">
        <v>23</v>
      </c>
      <c r="O80" s="71">
        <v>23</v>
      </c>
      <c r="P80" s="71">
        <v>23</v>
      </c>
      <c r="Q80" s="11"/>
    </row>
    <row r="81" spans="1:17" ht="46.5" customHeight="1" x14ac:dyDescent="0.25">
      <c r="A81" s="72"/>
      <c r="B81" s="72"/>
      <c r="C81" s="72"/>
      <c r="D81" s="10" t="s">
        <v>243</v>
      </c>
      <c r="E81" s="66">
        <f>F81+G81+H81+I81</f>
        <v>266102.7</v>
      </c>
      <c r="F81" s="66">
        <f>F84+F85+F87+F88+F89+F90</f>
        <v>82459.60000000002</v>
      </c>
      <c r="G81" s="66">
        <f>G84+G85+G87+G88+G89+G90</f>
        <v>62408.499999999993</v>
      </c>
      <c r="H81" s="66">
        <f t="shared" ref="H81:I81" si="62">H84+H85+H87+H88+H89+H90</f>
        <v>58826.1</v>
      </c>
      <c r="I81" s="66">
        <f t="shared" si="62"/>
        <v>62408.499999999993</v>
      </c>
      <c r="J81" s="75"/>
      <c r="K81" s="72"/>
      <c r="L81" s="10">
        <v>24</v>
      </c>
      <c r="M81" s="72"/>
      <c r="N81" s="72"/>
      <c r="O81" s="72"/>
      <c r="P81" s="72"/>
      <c r="Q81" s="17"/>
    </row>
    <row r="82" spans="1:17" ht="25.5" x14ac:dyDescent="0.25">
      <c r="A82" s="72"/>
      <c r="B82" s="72"/>
      <c r="C82" s="72"/>
      <c r="D82" s="10" t="s">
        <v>13</v>
      </c>
      <c r="E82" s="66">
        <f t="shared" ref="E82:E83" si="63">F82+G82+H82+I82</f>
        <v>0</v>
      </c>
      <c r="F82" s="66">
        <f>0</f>
        <v>0</v>
      </c>
      <c r="G82" s="66">
        <f>0</f>
        <v>0</v>
      </c>
      <c r="H82" s="66">
        <f>0</f>
        <v>0</v>
      </c>
      <c r="I82" s="66">
        <v>0</v>
      </c>
      <c r="J82" s="75"/>
      <c r="K82" s="72"/>
      <c r="L82" s="10"/>
      <c r="M82" s="72"/>
      <c r="N82" s="72"/>
      <c r="O82" s="72"/>
      <c r="P82" s="72"/>
      <c r="Q82" s="17"/>
    </row>
    <row r="83" spans="1:17" x14ac:dyDescent="0.25">
      <c r="A83" s="73"/>
      <c r="B83" s="73"/>
      <c r="C83" s="73"/>
      <c r="D83" s="10" t="s">
        <v>14</v>
      </c>
      <c r="E83" s="66">
        <f t="shared" si="63"/>
        <v>0</v>
      </c>
      <c r="F83" s="66">
        <v>0</v>
      </c>
      <c r="G83" s="66">
        <v>0</v>
      </c>
      <c r="H83" s="66">
        <v>0</v>
      </c>
      <c r="I83" s="66">
        <v>0</v>
      </c>
      <c r="J83" s="76"/>
      <c r="K83" s="73"/>
      <c r="L83" s="10"/>
      <c r="M83" s="73"/>
      <c r="N83" s="73"/>
      <c r="O83" s="73"/>
      <c r="P83" s="73"/>
      <c r="Q83" s="17"/>
    </row>
    <row r="84" spans="1:17" ht="81" customHeight="1" x14ac:dyDescent="0.25">
      <c r="A84" s="10" t="s">
        <v>176</v>
      </c>
      <c r="B84" s="56" t="s">
        <v>264</v>
      </c>
      <c r="C84" s="10" t="s">
        <v>367</v>
      </c>
      <c r="D84" s="10" t="s">
        <v>201</v>
      </c>
      <c r="E84" s="66">
        <f t="shared" ref="E84:E87" si="64">F84+G84+H84+I84</f>
        <v>250055.09999999998</v>
      </c>
      <c r="F84" s="66">
        <v>76560.3</v>
      </c>
      <c r="G84" s="66">
        <v>58415.199999999997</v>
      </c>
      <c r="H84" s="66">
        <v>56664.4</v>
      </c>
      <c r="I84" s="66">
        <v>58415.199999999997</v>
      </c>
      <c r="J84" s="40" t="s">
        <v>63</v>
      </c>
      <c r="K84" s="10" t="s">
        <v>37</v>
      </c>
      <c r="L84" s="10">
        <v>24</v>
      </c>
      <c r="M84" s="10">
        <v>23</v>
      </c>
      <c r="N84" s="10">
        <v>23</v>
      </c>
      <c r="O84" s="10">
        <v>23</v>
      </c>
      <c r="P84" s="10">
        <v>23</v>
      </c>
      <c r="Q84" s="11"/>
    </row>
    <row r="85" spans="1:17" ht="102.2" hidden="1" customHeight="1" x14ac:dyDescent="0.25">
      <c r="A85" s="56" t="s">
        <v>64</v>
      </c>
      <c r="B85" s="56" t="s">
        <v>48</v>
      </c>
      <c r="C85" s="10" t="s">
        <v>50</v>
      </c>
      <c r="D85" s="10" t="s">
        <v>35</v>
      </c>
      <c r="E85" s="66">
        <f t="shared" si="64"/>
        <v>0</v>
      </c>
      <c r="F85" s="66">
        <v>0</v>
      </c>
      <c r="G85" s="66">
        <v>0</v>
      </c>
      <c r="H85" s="66"/>
      <c r="I85" s="66"/>
      <c r="J85" s="40" t="s">
        <v>65</v>
      </c>
      <c r="K85" s="19" t="s">
        <v>37</v>
      </c>
      <c r="L85" s="19">
        <v>24</v>
      </c>
      <c r="M85" s="19">
        <v>5</v>
      </c>
      <c r="N85" s="19">
        <v>0</v>
      </c>
      <c r="O85" s="19">
        <v>0</v>
      </c>
      <c r="P85" s="19">
        <v>0</v>
      </c>
      <c r="Q85" s="15"/>
    </row>
    <row r="86" spans="1:17" ht="63.75" hidden="1" customHeight="1" x14ac:dyDescent="0.25">
      <c r="A86" s="56" t="s">
        <v>66</v>
      </c>
      <c r="B86" s="56" t="s">
        <v>67</v>
      </c>
      <c r="C86" s="10" t="s">
        <v>50</v>
      </c>
      <c r="D86" s="10" t="s">
        <v>35</v>
      </c>
      <c r="E86" s="66">
        <f t="shared" si="64"/>
        <v>0</v>
      </c>
      <c r="F86" s="66">
        <v>0</v>
      </c>
      <c r="G86" s="66">
        <v>0</v>
      </c>
      <c r="H86" s="66"/>
      <c r="I86" s="66"/>
      <c r="J86" s="40" t="s">
        <v>68</v>
      </c>
      <c r="K86" s="19" t="s">
        <v>37</v>
      </c>
      <c r="L86" s="10">
        <v>0</v>
      </c>
      <c r="M86" s="10">
        <v>0</v>
      </c>
      <c r="N86" s="10"/>
      <c r="O86" s="10">
        <v>14</v>
      </c>
      <c r="P86" s="10">
        <v>14</v>
      </c>
      <c r="Q86" s="11"/>
    </row>
    <row r="87" spans="1:17" ht="95.25" customHeight="1" x14ac:dyDescent="0.25">
      <c r="A87" s="56" t="s">
        <v>69</v>
      </c>
      <c r="B87" s="56" t="s">
        <v>264</v>
      </c>
      <c r="C87" s="10" t="s">
        <v>367</v>
      </c>
      <c r="D87" s="10" t="s">
        <v>201</v>
      </c>
      <c r="E87" s="66">
        <f t="shared" si="64"/>
        <v>3954.3999999999996</v>
      </c>
      <c r="F87" s="66">
        <v>1807.6</v>
      </c>
      <c r="G87" s="66">
        <v>1018.1</v>
      </c>
      <c r="H87" s="66">
        <v>110.6</v>
      </c>
      <c r="I87" s="66">
        <v>1018.1</v>
      </c>
      <c r="J87" s="40" t="s">
        <v>70</v>
      </c>
      <c r="K87" s="10" t="s">
        <v>25</v>
      </c>
      <c r="L87" s="10">
        <v>24</v>
      </c>
      <c r="M87" s="10">
        <v>23</v>
      </c>
      <c r="N87" s="10">
        <v>23</v>
      </c>
      <c r="O87" s="10">
        <v>23</v>
      </c>
      <c r="P87" s="10">
        <v>23</v>
      </c>
      <c r="Q87" s="11"/>
    </row>
    <row r="88" spans="1:17" ht="70.5" customHeight="1" x14ac:dyDescent="0.25">
      <c r="A88" s="56" t="s">
        <v>71</v>
      </c>
      <c r="B88" s="56" t="s">
        <v>264</v>
      </c>
      <c r="C88" s="10" t="s">
        <v>367</v>
      </c>
      <c r="D88" s="10" t="s">
        <v>201</v>
      </c>
      <c r="E88" s="66">
        <f t="shared" ref="E88:E90" si="65">F88+G88+H88+I88</f>
        <v>5342.7000000000007</v>
      </c>
      <c r="F88" s="66">
        <v>2089.3000000000002</v>
      </c>
      <c r="G88" s="66">
        <v>1250.5</v>
      </c>
      <c r="H88" s="66">
        <v>752.4</v>
      </c>
      <c r="I88" s="66">
        <v>1250.5</v>
      </c>
      <c r="J88" s="40" t="s">
        <v>72</v>
      </c>
      <c r="K88" s="10" t="s">
        <v>37</v>
      </c>
      <c r="L88" s="10">
        <v>24</v>
      </c>
      <c r="M88" s="10">
        <v>23</v>
      </c>
      <c r="N88" s="10">
        <v>23</v>
      </c>
      <c r="O88" s="10">
        <v>23</v>
      </c>
      <c r="P88" s="10">
        <v>23</v>
      </c>
      <c r="Q88" s="11"/>
    </row>
    <row r="89" spans="1:17" ht="72.75" customHeight="1" x14ac:dyDescent="0.25">
      <c r="A89" s="56" t="s">
        <v>73</v>
      </c>
      <c r="B89" s="56" t="s">
        <v>264</v>
      </c>
      <c r="C89" s="10" t="s">
        <v>367</v>
      </c>
      <c r="D89" s="10" t="s">
        <v>201</v>
      </c>
      <c r="E89" s="66">
        <f t="shared" si="65"/>
        <v>4607.1000000000004</v>
      </c>
      <c r="F89" s="66">
        <v>1593.6</v>
      </c>
      <c r="G89" s="66">
        <v>1146.5</v>
      </c>
      <c r="H89" s="66">
        <v>720.5</v>
      </c>
      <c r="I89" s="66">
        <v>1146.5</v>
      </c>
      <c r="J89" s="40" t="s">
        <v>74</v>
      </c>
      <c r="K89" s="10" t="s">
        <v>37</v>
      </c>
      <c r="L89" s="10">
        <v>24</v>
      </c>
      <c r="M89" s="10">
        <v>23</v>
      </c>
      <c r="N89" s="10">
        <v>23</v>
      </c>
      <c r="O89" s="10">
        <v>23</v>
      </c>
      <c r="P89" s="10">
        <v>23</v>
      </c>
      <c r="Q89" s="11"/>
    </row>
    <row r="90" spans="1:17" ht="138.19999999999999" customHeight="1" x14ac:dyDescent="0.25">
      <c r="A90" s="56" t="s">
        <v>279</v>
      </c>
      <c r="B90" s="56" t="s">
        <v>264</v>
      </c>
      <c r="C90" s="10" t="s">
        <v>367</v>
      </c>
      <c r="D90" s="10" t="s">
        <v>201</v>
      </c>
      <c r="E90" s="66">
        <f t="shared" si="65"/>
        <v>2143.4</v>
      </c>
      <c r="F90" s="66">
        <v>408.8</v>
      </c>
      <c r="G90" s="66">
        <v>578.20000000000005</v>
      </c>
      <c r="H90" s="66">
        <v>578.20000000000005</v>
      </c>
      <c r="I90" s="66">
        <v>578.20000000000005</v>
      </c>
      <c r="J90" s="40" t="s">
        <v>416</v>
      </c>
      <c r="K90" s="10" t="s">
        <v>37</v>
      </c>
      <c r="L90" s="10">
        <v>24</v>
      </c>
      <c r="M90" s="10">
        <v>0</v>
      </c>
      <c r="N90" s="10">
        <v>0</v>
      </c>
      <c r="O90" s="10">
        <v>0</v>
      </c>
      <c r="P90" s="10">
        <v>0</v>
      </c>
      <c r="Q90" s="11"/>
    </row>
    <row r="91" spans="1:17" ht="15" customHeight="1" x14ac:dyDescent="0.25">
      <c r="A91" s="71" t="s">
        <v>249</v>
      </c>
      <c r="B91" s="71" t="s">
        <v>264</v>
      </c>
      <c r="C91" s="71" t="s">
        <v>367</v>
      </c>
      <c r="D91" s="10" t="s">
        <v>16</v>
      </c>
      <c r="E91" s="66">
        <f t="shared" ref="E91:F91" si="66">E92+E93+E111</f>
        <v>222361.2</v>
      </c>
      <c r="F91" s="66">
        <f t="shared" si="66"/>
        <v>21221.500000000004</v>
      </c>
      <c r="G91" s="66">
        <f>G92+G93+G111</f>
        <v>47313.5</v>
      </c>
      <c r="H91" s="66">
        <f>H92+H93+H111</f>
        <v>76913.100000000006</v>
      </c>
      <c r="I91" s="66">
        <f>I92+I93+I111</f>
        <v>76913.100000000006</v>
      </c>
      <c r="J91" s="74" t="s">
        <v>75</v>
      </c>
      <c r="K91" s="77" t="s">
        <v>18</v>
      </c>
      <c r="L91" s="77">
        <v>100</v>
      </c>
      <c r="M91" s="77">
        <v>100</v>
      </c>
      <c r="N91" s="77">
        <v>100</v>
      </c>
      <c r="O91" s="77">
        <v>100</v>
      </c>
      <c r="P91" s="77">
        <v>100</v>
      </c>
      <c r="Q91" s="15"/>
    </row>
    <row r="92" spans="1:17" ht="38.25" x14ac:dyDescent="0.25">
      <c r="A92" s="72"/>
      <c r="B92" s="72"/>
      <c r="C92" s="72"/>
      <c r="D92" s="10" t="s">
        <v>201</v>
      </c>
      <c r="E92" s="66">
        <f t="shared" ref="E92" si="67">F92+G92+H92+I92</f>
        <v>21884.100000000002</v>
      </c>
      <c r="F92" s="68">
        <f>F113+F115+F118+F135+F136+F139+F140+F143+F144+F145+F146+F147+F148+F149+F152+F164+F192+F153+F158</f>
        <v>12858.000000000002</v>
      </c>
      <c r="G92" s="68">
        <f t="shared" ref="G92:I92" si="68">G113+G115+G118+G135+G136+G139+G140+G143+G144+G145+G146+G147+G148+G149+G152+G164+G192+G153+G158</f>
        <v>2334.6999999999998</v>
      </c>
      <c r="H92" s="68">
        <f t="shared" si="68"/>
        <v>3345.7</v>
      </c>
      <c r="I92" s="68">
        <f t="shared" si="68"/>
        <v>3345.7</v>
      </c>
      <c r="J92" s="75"/>
      <c r="K92" s="78"/>
      <c r="L92" s="78"/>
      <c r="M92" s="78"/>
      <c r="N92" s="78"/>
      <c r="O92" s="78"/>
      <c r="P92" s="78"/>
      <c r="Q92" s="11"/>
    </row>
    <row r="93" spans="1:17" ht="36" customHeight="1" x14ac:dyDescent="0.25">
      <c r="A93" s="72"/>
      <c r="B93" s="72"/>
      <c r="C93" s="72"/>
      <c r="D93" s="10" t="s">
        <v>61</v>
      </c>
      <c r="E93" s="66">
        <f t="shared" ref="E93:E111" si="69">F93+G93+H93+I93</f>
        <v>28149.9</v>
      </c>
      <c r="F93" s="68">
        <f>F165+F194</f>
        <v>851.7</v>
      </c>
      <c r="G93" s="68">
        <f t="shared" ref="G93:I93" si="70">G165+G194</f>
        <v>6499.4</v>
      </c>
      <c r="H93" s="68">
        <f t="shared" si="70"/>
        <v>10399.4</v>
      </c>
      <c r="I93" s="68">
        <f t="shared" si="70"/>
        <v>10399.4</v>
      </c>
      <c r="J93" s="75"/>
      <c r="K93" s="78"/>
      <c r="L93" s="79"/>
      <c r="M93" s="78"/>
      <c r="N93" s="78"/>
      <c r="O93" s="78"/>
      <c r="P93" s="78"/>
      <c r="Q93" s="11"/>
    </row>
    <row r="94" spans="1:17" ht="15" hidden="1" customHeight="1" x14ac:dyDescent="0.25">
      <c r="A94" s="72"/>
      <c r="B94" s="72"/>
      <c r="C94" s="72"/>
      <c r="D94" s="10" t="s">
        <v>16</v>
      </c>
      <c r="E94" s="66">
        <f t="shared" si="69"/>
        <v>0</v>
      </c>
      <c r="F94" s="66">
        <f>F95+F96</f>
        <v>0</v>
      </c>
      <c r="G94" s="66">
        <f>G95+G96</f>
        <v>0</v>
      </c>
      <c r="H94" s="66"/>
      <c r="I94" s="66"/>
      <c r="J94" s="75"/>
      <c r="K94" s="78"/>
      <c r="L94" s="64"/>
      <c r="M94" s="78"/>
      <c r="N94" s="78"/>
      <c r="O94" s="78"/>
      <c r="P94" s="78"/>
      <c r="Q94" s="11"/>
    </row>
    <row r="95" spans="1:17" ht="63.75" hidden="1" customHeight="1" x14ac:dyDescent="0.25">
      <c r="A95" s="72"/>
      <c r="B95" s="72"/>
      <c r="C95" s="72"/>
      <c r="D95" s="10" t="s">
        <v>35</v>
      </c>
      <c r="E95" s="66">
        <f t="shared" si="69"/>
        <v>0</v>
      </c>
      <c r="F95" s="68">
        <v>0</v>
      </c>
      <c r="G95" s="68">
        <v>0</v>
      </c>
      <c r="H95" s="68"/>
      <c r="I95" s="68"/>
      <c r="J95" s="75"/>
      <c r="K95" s="78"/>
      <c r="L95" s="10">
        <v>0</v>
      </c>
      <c r="M95" s="78"/>
      <c r="N95" s="78"/>
      <c r="O95" s="78"/>
      <c r="P95" s="78"/>
      <c r="Q95" s="11"/>
    </row>
    <row r="96" spans="1:17" ht="38.25" hidden="1" customHeight="1" x14ac:dyDescent="0.25">
      <c r="A96" s="72"/>
      <c r="B96" s="72"/>
      <c r="C96" s="72"/>
      <c r="D96" s="10" t="s">
        <v>13</v>
      </c>
      <c r="E96" s="66">
        <f t="shared" si="69"/>
        <v>0</v>
      </c>
      <c r="F96" s="68">
        <v>0</v>
      </c>
      <c r="G96" s="68">
        <v>0</v>
      </c>
      <c r="H96" s="68"/>
      <c r="I96" s="68"/>
      <c r="J96" s="75"/>
      <c r="K96" s="78"/>
      <c r="L96" s="56"/>
      <c r="M96" s="78"/>
      <c r="N96" s="78"/>
      <c r="O96" s="78"/>
      <c r="P96" s="78"/>
      <c r="Q96" s="11"/>
    </row>
    <row r="97" spans="1:17" ht="15" hidden="1" customHeight="1" x14ac:dyDescent="0.25">
      <c r="A97" s="72"/>
      <c r="B97" s="72"/>
      <c r="C97" s="72"/>
      <c r="D97" s="10" t="s">
        <v>16</v>
      </c>
      <c r="E97" s="66">
        <f t="shared" si="69"/>
        <v>0</v>
      </c>
      <c r="F97" s="68">
        <f>F98+F99</f>
        <v>0</v>
      </c>
      <c r="G97" s="68">
        <f>G98+G99</f>
        <v>0</v>
      </c>
      <c r="H97" s="68"/>
      <c r="I97" s="68"/>
      <c r="J97" s="75"/>
      <c r="K97" s="78"/>
      <c r="L97" s="71">
        <v>0</v>
      </c>
      <c r="M97" s="78"/>
      <c r="N97" s="78"/>
      <c r="O97" s="78"/>
      <c r="P97" s="78"/>
      <c r="Q97" s="11"/>
    </row>
    <row r="98" spans="1:17" ht="38.25" hidden="1" customHeight="1" x14ac:dyDescent="0.25">
      <c r="A98" s="72"/>
      <c r="B98" s="72"/>
      <c r="C98" s="72"/>
      <c r="D98" s="10" t="s">
        <v>35</v>
      </c>
      <c r="E98" s="66">
        <f t="shared" si="69"/>
        <v>0</v>
      </c>
      <c r="F98" s="68">
        <v>0</v>
      </c>
      <c r="G98" s="68">
        <v>0</v>
      </c>
      <c r="H98" s="68"/>
      <c r="I98" s="68"/>
      <c r="J98" s="75"/>
      <c r="K98" s="78"/>
      <c r="L98" s="72"/>
      <c r="M98" s="78"/>
      <c r="N98" s="78"/>
      <c r="O98" s="78"/>
      <c r="P98" s="78"/>
      <c r="Q98" s="11"/>
    </row>
    <row r="99" spans="1:17" ht="38.25" hidden="1" customHeight="1" x14ac:dyDescent="0.25">
      <c r="A99" s="72"/>
      <c r="B99" s="72"/>
      <c r="C99" s="72"/>
      <c r="D99" s="10" t="s">
        <v>13</v>
      </c>
      <c r="E99" s="66">
        <f t="shared" si="69"/>
        <v>0</v>
      </c>
      <c r="F99" s="68">
        <v>0</v>
      </c>
      <c r="G99" s="68">
        <v>0</v>
      </c>
      <c r="H99" s="68"/>
      <c r="I99" s="68"/>
      <c r="J99" s="75"/>
      <c r="K99" s="78"/>
      <c r="L99" s="73"/>
      <c r="M99" s="78"/>
      <c r="N99" s="78"/>
      <c r="O99" s="78"/>
      <c r="P99" s="78"/>
      <c r="Q99" s="11"/>
    </row>
    <row r="100" spans="1:17" ht="15" hidden="1" customHeight="1" x14ac:dyDescent="0.25">
      <c r="A100" s="72"/>
      <c r="B100" s="72"/>
      <c r="C100" s="72"/>
      <c r="D100" s="10" t="s">
        <v>16</v>
      </c>
      <c r="E100" s="66">
        <f t="shared" si="69"/>
        <v>0</v>
      </c>
      <c r="F100" s="68">
        <f>F101+F102</f>
        <v>0</v>
      </c>
      <c r="G100" s="68">
        <f>G101+G102</f>
        <v>0</v>
      </c>
      <c r="H100" s="68"/>
      <c r="I100" s="68"/>
      <c r="J100" s="75"/>
      <c r="K100" s="78"/>
      <c r="L100" s="58"/>
      <c r="M100" s="78"/>
      <c r="N100" s="78"/>
      <c r="O100" s="78"/>
      <c r="P100" s="78"/>
      <c r="Q100" s="11"/>
    </row>
    <row r="101" spans="1:17" ht="63.75" hidden="1" customHeight="1" x14ac:dyDescent="0.25">
      <c r="A101" s="72"/>
      <c r="B101" s="72"/>
      <c r="C101" s="72"/>
      <c r="D101" s="10" t="s">
        <v>35</v>
      </c>
      <c r="E101" s="66">
        <f t="shared" si="69"/>
        <v>0</v>
      </c>
      <c r="F101" s="68">
        <v>0</v>
      </c>
      <c r="G101" s="68">
        <v>0</v>
      </c>
      <c r="H101" s="68"/>
      <c r="I101" s="68"/>
      <c r="J101" s="75"/>
      <c r="K101" s="78"/>
      <c r="L101" s="10">
        <v>0</v>
      </c>
      <c r="M101" s="78"/>
      <c r="N101" s="78"/>
      <c r="O101" s="78"/>
      <c r="P101" s="78"/>
      <c r="Q101" s="11"/>
    </row>
    <row r="102" spans="1:17" ht="38.25" hidden="1" customHeight="1" x14ac:dyDescent="0.25">
      <c r="A102" s="72"/>
      <c r="B102" s="72"/>
      <c r="C102" s="72"/>
      <c r="D102" s="10" t="s">
        <v>13</v>
      </c>
      <c r="E102" s="66">
        <f t="shared" si="69"/>
        <v>0</v>
      </c>
      <c r="F102" s="68">
        <v>0</v>
      </c>
      <c r="G102" s="68">
        <v>0</v>
      </c>
      <c r="H102" s="68"/>
      <c r="I102" s="68"/>
      <c r="J102" s="75"/>
      <c r="K102" s="78"/>
      <c r="L102" s="10"/>
      <c r="M102" s="78"/>
      <c r="N102" s="78"/>
      <c r="O102" s="78"/>
      <c r="P102" s="78"/>
      <c r="Q102" s="11"/>
    </row>
    <row r="103" spans="1:17" ht="15" hidden="1" customHeight="1" x14ac:dyDescent="0.25">
      <c r="A103" s="72"/>
      <c r="B103" s="72"/>
      <c r="C103" s="72"/>
      <c r="D103" s="10" t="s">
        <v>16</v>
      </c>
      <c r="E103" s="66">
        <f t="shared" si="69"/>
        <v>0</v>
      </c>
      <c r="F103" s="68">
        <f>F104+F105</f>
        <v>0</v>
      </c>
      <c r="G103" s="68">
        <f>G104+G105</f>
        <v>0</v>
      </c>
      <c r="H103" s="68"/>
      <c r="I103" s="68"/>
      <c r="J103" s="75"/>
      <c r="K103" s="78"/>
      <c r="L103" s="58"/>
      <c r="M103" s="78"/>
      <c r="N103" s="78"/>
      <c r="O103" s="78"/>
      <c r="P103" s="78"/>
      <c r="Q103" s="11"/>
    </row>
    <row r="104" spans="1:17" ht="63.75" hidden="1" customHeight="1" x14ac:dyDescent="0.25">
      <c r="A104" s="72"/>
      <c r="B104" s="72"/>
      <c r="C104" s="72"/>
      <c r="D104" s="10" t="s">
        <v>35</v>
      </c>
      <c r="E104" s="66">
        <f t="shared" si="69"/>
        <v>0</v>
      </c>
      <c r="F104" s="68">
        <v>0</v>
      </c>
      <c r="G104" s="68">
        <v>0</v>
      </c>
      <c r="H104" s="68"/>
      <c r="I104" s="68"/>
      <c r="J104" s="75"/>
      <c r="K104" s="78"/>
      <c r="L104" s="10">
        <v>0</v>
      </c>
      <c r="M104" s="78"/>
      <c r="N104" s="78"/>
      <c r="O104" s="78"/>
      <c r="P104" s="78"/>
      <c r="Q104" s="11"/>
    </row>
    <row r="105" spans="1:17" ht="38.25" hidden="1" customHeight="1" x14ac:dyDescent="0.25">
      <c r="A105" s="72"/>
      <c r="B105" s="72"/>
      <c r="C105" s="72"/>
      <c r="D105" s="10" t="s">
        <v>13</v>
      </c>
      <c r="E105" s="66">
        <f t="shared" si="69"/>
        <v>0</v>
      </c>
      <c r="F105" s="68">
        <v>0</v>
      </c>
      <c r="G105" s="68">
        <v>0</v>
      </c>
      <c r="H105" s="68"/>
      <c r="I105" s="68"/>
      <c r="J105" s="75"/>
      <c r="K105" s="78"/>
      <c r="L105" s="10"/>
      <c r="M105" s="78"/>
      <c r="N105" s="78"/>
      <c r="O105" s="78"/>
      <c r="P105" s="78"/>
      <c r="Q105" s="11"/>
    </row>
    <row r="106" spans="1:17" ht="15" hidden="1" customHeight="1" x14ac:dyDescent="0.25">
      <c r="A106" s="72"/>
      <c r="B106" s="72"/>
      <c r="C106" s="72"/>
      <c r="D106" s="10" t="s">
        <v>16</v>
      </c>
      <c r="E106" s="66">
        <f t="shared" si="69"/>
        <v>0</v>
      </c>
      <c r="F106" s="68">
        <f>F107+F108</f>
        <v>0</v>
      </c>
      <c r="G106" s="68">
        <f>G107+G108</f>
        <v>0</v>
      </c>
      <c r="H106" s="68"/>
      <c r="I106" s="68"/>
      <c r="J106" s="75"/>
      <c r="K106" s="78"/>
      <c r="L106" s="58"/>
      <c r="M106" s="78"/>
      <c r="N106" s="78"/>
      <c r="O106" s="78"/>
      <c r="P106" s="78"/>
      <c r="Q106" s="11"/>
    </row>
    <row r="107" spans="1:17" ht="63.75" hidden="1" customHeight="1" x14ac:dyDescent="0.25">
      <c r="A107" s="72"/>
      <c r="B107" s="72"/>
      <c r="C107" s="72"/>
      <c r="D107" s="10" t="s">
        <v>35</v>
      </c>
      <c r="E107" s="66">
        <f t="shared" si="69"/>
        <v>0</v>
      </c>
      <c r="F107" s="68">
        <v>0</v>
      </c>
      <c r="G107" s="68">
        <v>0</v>
      </c>
      <c r="H107" s="68"/>
      <c r="I107" s="68"/>
      <c r="J107" s="75"/>
      <c r="K107" s="78"/>
      <c r="L107" s="10">
        <v>0</v>
      </c>
      <c r="M107" s="78"/>
      <c r="N107" s="78"/>
      <c r="O107" s="78"/>
      <c r="P107" s="78"/>
      <c r="Q107" s="11"/>
    </row>
    <row r="108" spans="1:17" ht="38.25" hidden="1" customHeight="1" x14ac:dyDescent="0.25">
      <c r="A108" s="72"/>
      <c r="B108" s="72"/>
      <c r="C108" s="72"/>
      <c r="D108" s="10" t="s">
        <v>13</v>
      </c>
      <c r="E108" s="66">
        <f t="shared" si="69"/>
        <v>0</v>
      </c>
      <c r="F108" s="68">
        <v>0</v>
      </c>
      <c r="G108" s="68">
        <v>0</v>
      </c>
      <c r="H108" s="68"/>
      <c r="I108" s="68"/>
      <c r="J108" s="75"/>
      <c r="K108" s="78"/>
      <c r="L108" s="10"/>
      <c r="M108" s="78"/>
      <c r="N108" s="78"/>
      <c r="O108" s="78"/>
      <c r="P108" s="78"/>
      <c r="Q108" s="11"/>
    </row>
    <row r="109" spans="1:17" ht="63.75" hidden="1" customHeight="1" x14ac:dyDescent="0.25">
      <c r="A109" s="72"/>
      <c r="B109" s="72"/>
      <c r="C109" s="72"/>
      <c r="D109" s="10" t="s">
        <v>35</v>
      </c>
      <c r="E109" s="66">
        <f t="shared" si="69"/>
        <v>0</v>
      </c>
      <c r="F109" s="68">
        <v>0</v>
      </c>
      <c r="G109" s="68">
        <v>0</v>
      </c>
      <c r="H109" s="68"/>
      <c r="I109" s="68"/>
      <c r="J109" s="75"/>
      <c r="K109" s="78"/>
      <c r="L109" s="10">
        <v>0</v>
      </c>
      <c r="M109" s="78"/>
      <c r="N109" s="78"/>
      <c r="O109" s="78"/>
      <c r="P109" s="78"/>
      <c r="Q109" s="11"/>
    </row>
    <row r="110" spans="1:17" ht="63.75" hidden="1" customHeight="1" x14ac:dyDescent="0.25">
      <c r="A110" s="72"/>
      <c r="B110" s="72"/>
      <c r="C110" s="72"/>
      <c r="D110" s="10" t="s">
        <v>35</v>
      </c>
      <c r="E110" s="66">
        <f t="shared" si="69"/>
        <v>0</v>
      </c>
      <c r="F110" s="68">
        <v>0</v>
      </c>
      <c r="G110" s="68">
        <v>0</v>
      </c>
      <c r="H110" s="68"/>
      <c r="I110" s="68"/>
      <c r="J110" s="75"/>
      <c r="K110" s="78"/>
      <c r="L110" s="10">
        <v>0</v>
      </c>
      <c r="M110" s="78"/>
      <c r="N110" s="78"/>
      <c r="O110" s="78"/>
      <c r="P110" s="78"/>
      <c r="Q110" s="11"/>
    </row>
    <row r="111" spans="1:17" ht="25.5" customHeight="1" x14ac:dyDescent="0.25">
      <c r="A111" s="73"/>
      <c r="B111" s="73"/>
      <c r="C111" s="73"/>
      <c r="D111" s="10" t="s">
        <v>250</v>
      </c>
      <c r="E111" s="66">
        <f t="shared" si="69"/>
        <v>172327.2</v>
      </c>
      <c r="F111" s="68">
        <f>F166+F193</f>
        <v>7511.8</v>
      </c>
      <c r="G111" s="68">
        <f t="shared" ref="G111:I111" si="71">G166+G193</f>
        <v>38479.4</v>
      </c>
      <c r="H111" s="68">
        <f t="shared" si="71"/>
        <v>63168</v>
      </c>
      <c r="I111" s="68">
        <f t="shared" si="71"/>
        <v>63168</v>
      </c>
      <c r="J111" s="76"/>
      <c r="K111" s="79"/>
      <c r="L111" s="10"/>
      <c r="M111" s="79"/>
      <c r="N111" s="79"/>
      <c r="O111" s="79"/>
      <c r="P111" s="79"/>
      <c r="Q111" s="11"/>
    </row>
    <row r="112" spans="1:17" ht="15" customHeight="1" x14ac:dyDescent="0.25">
      <c r="A112" s="71" t="s">
        <v>251</v>
      </c>
      <c r="B112" s="71" t="s">
        <v>264</v>
      </c>
      <c r="C112" s="71" t="s">
        <v>367</v>
      </c>
      <c r="D112" s="10" t="s">
        <v>16</v>
      </c>
      <c r="E112" s="68">
        <f t="shared" ref="E112" si="72">E113+E114</f>
        <v>500</v>
      </c>
      <c r="F112" s="68">
        <f>F113+F114</f>
        <v>0</v>
      </c>
      <c r="G112" s="68">
        <f>G113+G114</f>
        <v>500</v>
      </c>
      <c r="H112" s="68">
        <f>H113+H114</f>
        <v>0</v>
      </c>
      <c r="I112" s="68">
        <f>I113+I114</f>
        <v>0</v>
      </c>
      <c r="J112" s="74" t="s">
        <v>76</v>
      </c>
      <c r="K112" s="71" t="s">
        <v>37</v>
      </c>
      <c r="L112" s="10">
        <v>0</v>
      </c>
      <c r="M112" s="71">
        <v>0</v>
      </c>
      <c r="N112" s="71">
        <v>1</v>
      </c>
      <c r="O112" s="71">
        <v>0</v>
      </c>
      <c r="P112" s="71">
        <v>0</v>
      </c>
      <c r="Q112" s="11"/>
    </row>
    <row r="113" spans="1:17" ht="38.25" x14ac:dyDescent="0.25">
      <c r="A113" s="72"/>
      <c r="B113" s="72"/>
      <c r="C113" s="72"/>
      <c r="D113" s="10" t="s">
        <v>243</v>
      </c>
      <c r="E113" s="66">
        <f t="shared" ref="E113:E114" si="73">F113+G113+H113+I113</f>
        <v>500</v>
      </c>
      <c r="F113" s="68">
        <v>0</v>
      </c>
      <c r="G113" s="68">
        <v>500</v>
      </c>
      <c r="H113" s="68">
        <v>0</v>
      </c>
      <c r="I113" s="68">
        <v>0</v>
      </c>
      <c r="J113" s="75"/>
      <c r="K113" s="72"/>
      <c r="L113" s="10"/>
      <c r="M113" s="72"/>
      <c r="N113" s="72"/>
      <c r="O113" s="72"/>
      <c r="P113" s="72"/>
      <c r="Q113" s="11"/>
    </row>
    <row r="114" spans="1:17" ht="25.5" x14ac:dyDescent="0.25">
      <c r="A114" s="73"/>
      <c r="B114" s="73"/>
      <c r="C114" s="73"/>
      <c r="D114" s="10" t="s">
        <v>13</v>
      </c>
      <c r="E114" s="66">
        <f t="shared" si="73"/>
        <v>0</v>
      </c>
      <c r="F114" s="68">
        <v>0</v>
      </c>
      <c r="G114" s="68">
        <v>0</v>
      </c>
      <c r="H114" s="68">
        <v>0</v>
      </c>
      <c r="I114" s="68">
        <v>0</v>
      </c>
      <c r="J114" s="76"/>
      <c r="K114" s="73"/>
      <c r="L114" s="10"/>
      <c r="M114" s="73"/>
      <c r="N114" s="73"/>
      <c r="O114" s="73"/>
      <c r="P114" s="73"/>
      <c r="Q114" s="11"/>
    </row>
    <row r="115" spans="1:17" ht="71.45" customHeight="1" x14ac:dyDescent="0.25">
      <c r="A115" s="56" t="s">
        <v>280</v>
      </c>
      <c r="B115" s="56" t="s">
        <v>264</v>
      </c>
      <c r="C115" s="10" t="s">
        <v>367</v>
      </c>
      <c r="D115" s="10" t="s">
        <v>201</v>
      </c>
      <c r="E115" s="66">
        <f t="shared" ref="E115" si="74">F115+G115+H115+I115</f>
        <v>993.3</v>
      </c>
      <c r="F115" s="68">
        <f t="shared" ref="F115:I115" si="75">F116+F117</f>
        <v>993.3</v>
      </c>
      <c r="G115" s="68">
        <f t="shared" si="75"/>
        <v>0</v>
      </c>
      <c r="H115" s="68">
        <f t="shared" si="75"/>
        <v>0</v>
      </c>
      <c r="I115" s="68">
        <f t="shared" si="75"/>
        <v>0</v>
      </c>
      <c r="J115" s="59" t="s">
        <v>283</v>
      </c>
      <c r="K115" s="10" t="s">
        <v>37</v>
      </c>
      <c r="L115" s="10"/>
      <c r="M115" s="10">
        <f>M116+M117</f>
        <v>2</v>
      </c>
      <c r="N115" s="10">
        <f t="shared" ref="N115:P115" si="76">N116+N117</f>
        <v>0</v>
      </c>
      <c r="O115" s="10">
        <f t="shared" si="76"/>
        <v>0</v>
      </c>
      <c r="P115" s="10">
        <f t="shared" si="76"/>
        <v>0</v>
      </c>
      <c r="Q115" s="11"/>
    </row>
    <row r="116" spans="1:17" ht="71.45" customHeight="1" x14ac:dyDescent="0.25">
      <c r="A116" s="56" t="s">
        <v>281</v>
      </c>
      <c r="B116" s="56" t="s">
        <v>264</v>
      </c>
      <c r="C116" s="10" t="s">
        <v>367</v>
      </c>
      <c r="D116" s="10" t="s">
        <v>201</v>
      </c>
      <c r="E116" s="66">
        <f t="shared" ref="E116" si="77">F116+G116+H116+I116</f>
        <v>493.9</v>
      </c>
      <c r="F116" s="68">
        <v>493.9</v>
      </c>
      <c r="G116" s="68">
        <v>0</v>
      </c>
      <c r="H116" s="68">
        <v>0</v>
      </c>
      <c r="I116" s="68">
        <v>0</v>
      </c>
      <c r="J116" s="59" t="s">
        <v>284</v>
      </c>
      <c r="K116" s="10" t="s">
        <v>37</v>
      </c>
      <c r="L116" s="10">
        <v>0</v>
      </c>
      <c r="M116" s="10">
        <v>1</v>
      </c>
      <c r="N116" s="10">
        <v>0</v>
      </c>
      <c r="O116" s="10">
        <v>0</v>
      </c>
      <c r="P116" s="10">
        <v>0</v>
      </c>
      <c r="Q116" s="11"/>
    </row>
    <row r="117" spans="1:17" ht="71.45" customHeight="1" x14ac:dyDescent="0.25">
      <c r="A117" s="56" t="s">
        <v>282</v>
      </c>
      <c r="B117" s="56" t="s">
        <v>264</v>
      </c>
      <c r="C117" s="10" t="s">
        <v>367</v>
      </c>
      <c r="D117" s="10" t="s">
        <v>201</v>
      </c>
      <c r="E117" s="66">
        <f t="shared" ref="E117" si="78">F117+G117+H117+I117</f>
        <v>499.4</v>
      </c>
      <c r="F117" s="68">
        <v>499.4</v>
      </c>
      <c r="G117" s="68">
        <v>0</v>
      </c>
      <c r="H117" s="68">
        <v>0</v>
      </c>
      <c r="I117" s="68">
        <v>0</v>
      </c>
      <c r="J117" s="59" t="s">
        <v>285</v>
      </c>
      <c r="K117" s="10" t="s">
        <v>37</v>
      </c>
      <c r="L117" s="10">
        <v>0</v>
      </c>
      <c r="M117" s="10">
        <v>1</v>
      </c>
      <c r="N117" s="10">
        <v>0</v>
      </c>
      <c r="O117" s="10">
        <v>0</v>
      </c>
      <c r="P117" s="10">
        <v>0</v>
      </c>
      <c r="Q117" s="11"/>
    </row>
    <row r="118" spans="1:17" ht="71.45" customHeight="1" x14ac:dyDescent="0.25">
      <c r="A118" s="56" t="s">
        <v>286</v>
      </c>
      <c r="B118" s="56" t="s">
        <v>264</v>
      </c>
      <c r="C118" s="10" t="s">
        <v>367</v>
      </c>
      <c r="D118" s="10" t="s">
        <v>201</v>
      </c>
      <c r="E118" s="66">
        <f t="shared" ref="E118" si="79">F118+G118+H118+I118</f>
        <v>1114.5</v>
      </c>
      <c r="F118" s="68">
        <f>SUM(F119:F134)</f>
        <v>1114.5</v>
      </c>
      <c r="G118" s="68">
        <f t="shared" ref="G118:I118" si="80">SUM(G119:G134)</f>
        <v>0</v>
      </c>
      <c r="H118" s="68">
        <f t="shared" si="80"/>
        <v>0</v>
      </c>
      <c r="I118" s="68">
        <f t="shared" si="80"/>
        <v>0</v>
      </c>
      <c r="J118" s="59" t="s">
        <v>77</v>
      </c>
      <c r="K118" s="10" t="s">
        <v>37</v>
      </c>
      <c r="L118" s="10">
        <v>0</v>
      </c>
      <c r="M118" s="68">
        <f>SUM(M119:M134)</f>
        <v>16</v>
      </c>
      <c r="N118" s="68">
        <f>SUM(N119:N134)</f>
        <v>0</v>
      </c>
      <c r="O118" s="10">
        <v>0</v>
      </c>
      <c r="P118" s="10">
        <v>0</v>
      </c>
      <c r="Q118" s="11"/>
    </row>
    <row r="119" spans="1:17" ht="71.45" customHeight="1" x14ac:dyDescent="0.25">
      <c r="A119" s="56" t="s">
        <v>287</v>
      </c>
      <c r="B119" s="56" t="s">
        <v>264</v>
      </c>
      <c r="C119" s="10" t="s">
        <v>367</v>
      </c>
      <c r="D119" s="10" t="s">
        <v>201</v>
      </c>
      <c r="E119" s="66">
        <f t="shared" ref="E119" si="81">F119+G119+H119+I119</f>
        <v>119.3</v>
      </c>
      <c r="F119" s="68">
        <v>119.3</v>
      </c>
      <c r="G119" s="68">
        <v>0</v>
      </c>
      <c r="H119" s="68">
        <v>0</v>
      </c>
      <c r="I119" s="68">
        <v>0</v>
      </c>
      <c r="J119" s="59" t="s">
        <v>303</v>
      </c>
      <c r="K119" s="10" t="s">
        <v>37</v>
      </c>
      <c r="L119" s="10">
        <v>0</v>
      </c>
      <c r="M119" s="10">
        <v>1</v>
      </c>
      <c r="N119" s="10">
        <v>0</v>
      </c>
      <c r="O119" s="10">
        <v>0</v>
      </c>
      <c r="P119" s="10">
        <v>0</v>
      </c>
      <c r="Q119" s="11"/>
    </row>
    <row r="120" spans="1:17" ht="71.45" customHeight="1" x14ac:dyDescent="0.25">
      <c r="A120" s="56" t="s">
        <v>288</v>
      </c>
      <c r="B120" s="56" t="s">
        <v>264</v>
      </c>
      <c r="C120" s="10" t="s">
        <v>367</v>
      </c>
      <c r="D120" s="10" t="s">
        <v>201</v>
      </c>
      <c r="E120" s="66">
        <f t="shared" ref="E120" si="82">F120+G120+H120+I120</f>
        <v>144.1</v>
      </c>
      <c r="F120" s="68">
        <v>144.1</v>
      </c>
      <c r="G120" s="68">
        <v>0</v>
      </c>
      <c r="H120" s="68">
        <v>0</v>
      </c>
      <c r="I120" s="68">
        <v>0</v>
      </c>
      <c r="J120" s="59" t="s">
        <v>304</v>
      </c>
      <c r="K120" s="10" t="s">
        <v>37</v>
      </c>
      <c r="L120" s="10">
        <v>0</v>
      </c>
      <c r="M120" s="10">
        <v>1</v>
      </c>
      <c r="N120" s="10">
        <v>0</v>
      </c>
      <c r="O120" s="10">
        <v>0</v>
      </c>
      <c r="P120" s="10">
        <v>0</v>
      </c>
      <c r="Q120" s="11"/>
    </row>
    <row r="121" spans="1:17" ht="71.45" customHeight="1" x14ac:dyDescent="0.25">
      <c r="A121" s="56" t="s">
        <v>289</v>
      </c>
      <c r="B121" s="56" t="s">
        <v>264</v>
      </c>
      <c r="C121" s="10" t="s">
        <v>367</v>
      </c>
      <c r="D121" s="10" t="s">
        <v>201</v>
      </c>
      <c r="E121" s="66">
        <f t="shared" ref="E121" si="83">F121+G121+H121+I121</f>
        <v>65</v>
      </c>
      <c r="F121" s="68">
        <v>65</v>
      </c>
      <c r="G121" s="68">
        <v>0</v>
      </c>
      <c r="H121" s="68">
        <v>0</v>
      </c>
      <c r="I121" s="68">
        <v>0</v>
      </c>
      <c r="J121" s="59" t="s">
        <v>305</v>
      </c>
      <c r="K121" s="10" t="s">
        <v>37</v>
      </c>
      <c r="L121" s="10">
        <v>0</v>
      </c>
      <c r="M121" s="10">
        <v>1</v>
      </c>
      <c r="N121" s="10">
        <v>0</v>
      </c>
      <c r="O121" s="10">
        <v>0</v>
      </c>
      <c r="P121" s="10">
        <v>0</v>
      </c>
      <c r="Q121" s="11"/>
    </row>
    <row r="122" spans="1:17" ht="71.45" customHeight="1" x14ac:dyDescent="0.25">
      <c r="A122" s="56" t="s">
        <v>290</v>
      </c>
      <c r="B122" s="56" t="s">
        <v>264</v>
      </c>
      <c r="C122" s="10" t="s">
        <v>367</v>
      </c>
      <c r="D122" s="10" t="s">
        <v>201</v>
      </c>
      <c r="E122" s="66">
        <f t="shared" ref="E122" si="84">F122+G122+H122+I122</f>
        <v>81</v>
      </c>
      <c r="F122" s="68">
        <v>81</v>
      </c>
      <c r="G122" s="68">
        <v>0</v>
      </c>
      <c r="H122" s="68">
        <v>0</v>
      </c>
      <c r="I122" s="68">
        <v>0</v>
      </c>
      <c r="J122" s="59" t="s">
        <v>306</v>
      </c>
      <c r="K122" s="10" t="s">
        <v>37</v>
      </c>
      <c r="L122" s="10">
        <v>0</v>
      </c>
      <c r="M122" s="10">
        <v>1</v>
      </c>
      <c r="N122" s="10">
        <v>0</v>
      </c>
      <c r="O122" s="10">
        <v>0</v>
      </c>
      <c r="P122" s="10">
        <v>0</v>
      </c>
      <c r="Q122" s="11"/>
    </row>
    <row r="123" spans="1:17" ht="71.45" customHeight="1" x14ac:dyDescent="0.25">
      <c r="A123" s="56" t="s">
        <v>291</v>
      </c>
      <c r="B123" s="56" t="s">
        <v>264</v>
      </c>
      <c r="C123" s="10" t="s">
        <v>367</v>
      </c>
      <c r="D123" s="10" t="s">
        <v>201</v>
      </c>
      <c r="E123" s="66">
        <f t="shared" ref="E123" si="85">F123+G123+H123+I123</f>
        <v>95.5</v>
      </c>
      <c r="F123" s="68">
        <v>95.5</v>
      </c>
      <c r="G123" s="68">
        <v>0</v>
      </c>
      <c r="H123" s="68">
        <v>0</v>
      </c>
      <c r="I123" s="68">
        <v>0</v>
      </c>
      <c r="J123" s="59" t="s">
        <v>252</v>
      </c>
      <c r="K123" s="10" t="s">
        <v>37</v>
      </c>
      <c r="L123" s="10">
        <v>0</v>
      </c>
      <c r="M123" s="10">
        <v>1</v>
      </c>
      <c r="N123" s="10">
        <v>0</v>
      </c>
      <c r="O123" s="10">
        <v>0</v>
      </c>
      <c r="P123" s="10">
        <v>0</v>
      </c>
      <c r="Q123" s="11"/>
    </row>
    <row r="124" spans="1:17" ht="71.45" customHeight="1" x14ac:dyDescent="0.25">
      <c r="A124" s="56" t="s">
        <v>292</v>
      </c>
      <c r="B124" s="56" t="s">
        <v>264</v>
      </c>
      <c r="C124" s="10" t="s">
        <v>367</v>
      </c>
      <c r="D124" s="10" t="s">
        <v>201</v>
      </c>
      <c r="E124" s="66">
        <f t="shared" ref="E124" si="86">F124+G124+H124+I124</f>
        <v>51.1</v>
      </c>
      <c r="F124" s="68">
        <v>51.1</v>
      </c>
      <c r="G124" s="68">
        <v>0</v>
      </c>
      <c r="H124" s="68">
        <v>0</v>
      </c>
      <c r="I124" s="68">
        <v>0</v>
      </c>
      <c r="J124" s="59" t="s">
        <v>253</v>
      </c>
      <c r="K124" s="10" t="s">
        <v>37</v>
      </c>
      <c r="L124" s="10">
        <v>0</v>
      </c>
      <c r="M124" s="10">
        <v>1</v>
      </c>
      <c r="N124" s="10">
        <v>0</v>
      </c>
      <c r="O124" s="10">
        <v>0</v>
      </c>
      <c r="P124" s="10">
        <v>0</v>
      </c>
      <c r="Q124" s="11"/>
    </row>
    <row r="125" spans="1:17" ht="71.45" customHeight="1" x14ac:dyDescent="0.25">
      <c r="A125" s="56" t="s">
        <v>293</v>
      </c>
      <c r="B125" s="56" t="s">
        <v>264</v>
      </c>
      <c r="C125" s="10" t="s">
        <v>367</v>
      </c>
      <c r="D125" s="10" t="s">
        <v>201</v>
      </c>
      <c r="E125" s="66">
        <f t="shared" ref="E125" si="87">F125+G125+H125+I125</f>
        <v>100.8</v>
      </c>
      <c r="F125" s="68">
        <v>100.8</v>
      </c>
      <c r="G125" s="68">
        <v>0</v>
      </c>
      <c r="H125" s="68">
        <v>0</v>
      </c>
      <c r="I125" s="68">
        <v>0</v>
      </c>
      <c r="J125" s="59" t="s">
        <v>254</v>
      </c>
      <c r="K125" s="10" t="s">
        <v>37</v>
      </c>
      <c r="L125" s="10">
        <v>0</v>
      </c>
      <c r="M125" s="10">
        <v>1</v>
      </c>
      <c r="N125" s="10">
        <v>0</v>
      </c>
      <c r="O125" s="10">
        <v>0</v>
      </c>
      <c r="P125" s="10">
        <v>0</v>
      </c>
      <c r="Q125" s="11"/>
    </row>
    <row r="126" spans="1:17" ht="71.45" customHeight="1" x14ac:dyDescent="0.25">
      <c r="A126" s="56" t="s">
        <v>294</v>
      </c>
      <c r="B126" s="56" t="s">
        <v>264</v>
      </c>
      <c r="C126" s="10" t="s">
        <v>367</v>
      </c>
      <c r="D126" s="10" t="s">
        <v>201</v>
      </c>
      <c r="E126" s="66">
        <f t="shared" ref="E126" si="88">F126+G126+H126+I126</f>
        <v>47.6</v>
      </c>
      <c r="F126" s="68">
        <v>47.6</v>
      </c>
      <c r="G126" s="68">
        <v>0</v>
      </c>
      <c r="H126" s="68">
        <v>0</v>
      </c>
      <c r="I126" s="68">
        <v>0</v>
      </c>
      <c r="J126" s="59" t="s">
        <v>307</v>
      </c>
      <c r="K126" s="10" t="s">
        <v>37</v>
      </c>
      <c r="L126" s="10">
        <v>0</v>
      </c>
      <c r="M126" s="10">
        <v>1</v>
      </c>
      <c r="N126" s="10">
        <v>0</v>
      </c>
      <c r="O126" s="10">
        <v>0</v>
      </c>
      <c r="P126" s="10">
        <v>0</v>
      </c>
      <c r="Q126" s="11"/>
    </row>
    <row r="127" spans="1:17" ht="71.45" customHeight="1" x14ac:dyDescent="0.25">
      <c r="A127" s="56" t="s">
        <v>295</v>
      </c>
      <c r="B127" s="56" t="s">
        <v>264</v>
      </c>
      <c r="C127" s="10" t="s">
        <v>367</v>
      </c>
      <c r="D127" s="10" t="s">
        <v>201</v>
      </c>
      <c r="E127" s="66">
        <f t="shared" ref="E127" si="89">F127+G127+H127+I127</f>
        <v>46</v>
      </c>
      <c r="F127" s="68">
        <v>46</v>
      </c>
      <c r="G127" s="68">
        <v>0</v>
      </c>
      <c r="H127" s="68">
        <v>0</v>
      </c>
      <c r="I127" s="68">
        <v>0</v>
      </c>
      <c r="J127" s="59" t="s">
        <v>308</v>
      </c>
      <c r="K127" s="10" t="s">
        <v>37</v>
      </c>
      <c r="L127" s="10">
        <v>0</v>
      </c>
      <c r="M127" s="10">
        <v>1</v>
      </c>
      <c r="N127" s="10">
        <v>0</v>
      </c>
      <c r="O127" s="10">
        <v>0</v>
      </c>
      <c r="P127" s="10">
        <v>0</v>
      </c>
      <c r="Q127" s="11"/>
    </row>
    <row r="128" spans="1:17" ht="71.45" customHeight="1" x14ac:dyDescent="0.25">
      <c r="A128" s="56" t="s">
        <v>296</v>
      </c>
      <c r="B128" s="56" t="s">
        <v>264</v>
      </c>
      <c r="C128" s="10" t="s">
        <v>367</v>
      </c>
      <c r="D128" s="10" t="s">
        <v>201</v>
      </c>
      <c r="E128" s="66">
        <f t="shared" ref="E128" si="90">F128+G128+H128+I128</f>
        <v>78.400000000000006</v>
      </c>
      <c r="F128" s="68">
        <v>78.400000000000006</v>
      </c>
      <c r="G128" s="68">
        <v>0</v>
      </c>
      <c r="H128" s="68">
        <v>0</v>
      </c>
      <c r="I128" s="68">
        <v>0</v>
      </c>
      <c r="J128" s="59" t="s">
        <v>309</v>
      </c>
      <c r="K128" s="10" t="s">
        <v>37</v>
      </c>
      <c r="L128" s="10">
        <v>0</v>
      </c>
      <c r="M128" s="10">
        <v>1</v>
      </c>
      <c r="N128" s="10">
        <v>0</v>
      </c>
      <c r="O128" s="10">
        <v>0</v>
      </c>
      <c r="P128" s="10">
        <v>0</v>
      </c>
      <c r="Q128" s="11"/>
    </row>
    <row r="129" spans="1:17" ht="71.45" customHeight="1" x14ac:dyDescent="0.25">
      <c r="A129" s="56" t="s">
        <v>297</v>
      </c>
      <c r="B129" s="56" t="s">
        <v>264</v>
      </c>
      <c r="C129" s="10" t="s">
        <v>367</v>
      </c>
      <c r="D129" s="10" t="s">
        <v>201</v>
      </c>
      <c r="E129" s="66">
        <f t="shared" ref="E129" si="91">F129+G129+H129+I129</f>
        <v>49.9</v>
      </c>
      <c r="F129" s="68">
        <v>49.9</v>
      </c>
      <c r="G129" s="68">
        <v>0</v>
      </c>
      <c r="H129" s="68">
        <v>0</v>
      </c>
      <c r="I129" s="68">
        <v>0</v>
      </c>
      <c r="J129" s="59" t="s">
        <v>310</v>
      </c>
      <c r="K129" s="10" t="s">
        <v>37</v>
      </c>
      <c r="L129" s="10">
        <v>0</v>
      </c>
      <c r="M129" s="10">
        <v>1</v>
      </c>
      <c r="N129" s="10">
        <v>0</v>
      </c>
      <c r="O129" s="10">
        <v>0</v>
      </c>
      <c r="P129" s="10">
        <v>0</v>
      </c>
      <c r="Q129" s="11"/>
    </row>
    <row r="130" spans="1:17" ht="71.45" customHeight="1" x14ac:dyDescent="0.25">
      <c r="A130" s="56" t="s">
        <v>298</v>
      </c>
      <c r="B130" s="56" t="s">
        <v>264</v>
      </c>
      <c r="C130" s="10" t="s">
        <v>367</v>
      </c>
      <c r="D130" s="10" t="s">
        <v>201</v>
      </c>
      <c r="E130" s="66">
        <f t="shared" ref="E130" si="92">F130+G130+H130+I130</f>
        <v>30</v>
      </c>
      <c r="F130" s="68">
        <v>30</v>
      </c>
      <c r="G130" s="68">
        <v>0</v>
      </c>
      <c r="H130" s="68">
        <v>0</v>
      </c>
      <c r="I130" s="68">
        <v>0</v>
      </c>
      <c r="J130" s="59" t="s">
        <v>311</v>
      </c>
      <c r="K130" s="10" t="s">
        <v>37</v>
      </c>
      <c r="L130" s="10">
        <v>0</v>
      </c>
      <c r="M130" s="10">
        <v>1</v>
      </c>
      <c r="N130" s="10">
        <v>0</v>
      </c>
      <c r="O130" s="10">
        <v>0</v>
      </c>
      <c r="P130" s="10">
        <v>0</v>
      </c>
      <c r="Q130" s="11"/>
    </row>
    <row r="131" spans="1:17" ht="71.45" customHeight="1" x14ac:dyDescent="0.25">
      <c r="A131" s="56" t="s">
        <v>299</v>
      </c>
      <c r="B131" s="56" t="s">
        <v>264</v>
      </c>
      <c r="C131" s="10" t="s">
        <v>367</v>
      </c>
      <c r="D131" s="10" t="s">
        <v>201</v>
      </c>
      <c r="E131" s="66">
        <f t="shared" ref="E131" si="93">F131+G131+H131+I131</f>
        <v>76.599999999999994</v>
      </c>
      <c r="F131" s="68">
        <v>76.599999999999994</v>
      </c>
      <c r="G131" s="68">
        <v>0</v>
      </c>
      <c r="H131" s="68">
        <v>0</v>
      </c>
      <c r="I131" s="68">
        <v>0</v>
      </c>
      <c r="J131" s="59" t="s">
        <v>312</v>
      </c>
      <c r="K131" s="10" t="s">
        <v>37</v>
      </c>
      <c r="L131" s="10">
        <v>0</v>
      </c>
      <c r="M131" s="10">
        <v>1</v>
      </c>
      <c r="N131" s="10">
        <v>0</v>
      </c>
      <c r="O131" s="10">
        <v>0</v>
      </c>
      <c r="P131" s="10">
        <v>0</v>
      </c>
      <c r="Q131" s="11"/>
    </row>
    <row r="132" spans="1:17" ht="71.45" customHeight="1" x14ac:dyDescent="0.25">
      <c r="A132" s="56" t="s">
        <v>300</v>
      </c>
      <c r="B132" s="56" t="s">
        <v>264</v>
      </c>
      <c r="C132" s="10" t="s">
        <v>367</v>
      </c>
      <c r="D132" s="10" t="s">
        <v>201</v>
      </c>
      <c r="E132" s="66">
        <f t="shared" ref="E132" si="94">F132+G132+H132+I132</f>
        <v>34</v>
      </c>
      <c r="F132" s="68">
        <v>34</v>
      </c>
      <c r="G132" s="68">
        <v>0</v>
      </c>
      <c r="H132" s="68">
        <v>0</v>
      </c>
      <c r="I132" s="68">
        <v>0</v>
      </c>
      <c r="J132" s="59" t="s">
        <v>313</v>
      </c>
      <c r="K132" s="10" t="s">
        <v>37</v>
      </c>
      <c r="L132" s="10">
        <v>0</v>
      </c>
      <c r="M132" s="10">
        <v>1</v>
      </c>
      <c r="N132" s="10">
        <v>0</v>
      </c>
      <c r="O132" s="10">
        <v>0</v>
      </c>
      <c r="P132" s="10">
        <v>0</v>
      </c>
      <c r="Q132" s="11"/>
    </row>
    <row r="133" spans="1:17" ht="71.45" customHeight="1" x14ac:dyDescent="0.25">
      <c r="A133" s="56" t="s">
        <v>301</v>
      </c>
      <c r="B133" s="56" t="s">
        <v>264</v>
      </c>
      <c r="C133" s="10" t="s">
        <v>367</v>
      </c>
      <c r="D133" s="10" t="s">
        <v>201</v>
      </c>
      <c r="E133" s="66">
        <f t="shared" ref="E133" si="95">F133+G133+H133+I133</f>
        <v>46.4</v>
      </c>
      <c r="F133" s="68">
        <v>46.4</v>
      </c>
      <c r="G133" s="68">
        <v>0</v>
      </c>
      <c r="H133" s="68">
        <v>0</v>
      </c>
      <c r="I133" s="68">
        <v>0</v>
      </c>
      <c r="J133" s="59" t="s">
        <v>314</v>
      </c>
      <c r="K133" s="10" t="s">
        <v>37</v>
      </c>
      <c r="L133" s="10">
        <v>0</v>
      </c>
      <c r="M133" s="10">
        <v>1</v>
      </c>
      <c r="N133" s="10">
        <v>0</v>
      </c>
      <c r="O133" s="10">
        <v>0</v>
      </c>
      <c r="P133" s="10">
        <v>0</v>
      </c>
      <c r="Q133" s="11"/>
    </row>
    <row r="134" spans="1:17" ht="71.45" customHeight="1" x14ac:dyDescent="0.25">
      <c r="A134" s="56" t="s">
        <v>302</v>
      </c>
      <c r="B134" s="56" t="s">
        <v>264</v>
      </c>
      <c r="C134" s="10" t="s">
        <v>367</v>
      </c>
      <c r="D134" s="10" t="s">
        <v>201</v>
      </c>
      <c r="E134" s="66">
        <f t="shared" ref="E134" si="96">F134+G134+H134+I134</f>
        <v>48.8</v>
      </c>
      <c r="F134" s="68">
        <v>48.8</v>
      </c>
      <c r="G134" s="68">
        <v>0</v>
      </c>
      <c r="H134" s="68">
        <v>0</v>
      </c>
      <c r="I134" s="68">
        <v>0</v>
      </c>
      <c r="J134" s="59" t="s">
        <v>315</v>
      </c>
      <c r="K134" s="10" t="s">
        <v>37</v>
      </c>
      <c r="L134" s="10">
        <v>0</v>
      </c>
      <c r="M134" s="10">
        <v>1</v>
      </c>
      <c r="N134" s="10">
        <v>0</v>
      </c>
      <c r="O134" s="10">
        <v>0</v>
      </c>
      <c r="P134" s="10">
        <v>0</v>
      </c>
      <c r="Q134" s="11"/>
    </row>
    <row r="135" spans="1:17" ht="71.45" customHeight="1" x14ac:dyDescent="0.25">
      <c r="A135" s="56" t="s">
        <v>316</v>
      </c>
      <c r="B135" s="56" t="s">
        <v>264</v>
      </c>
      <c r="C135" s="10" t="s">
        <v>367</v>
      </c>
      <c r="D135" s="10" t="s">
        <v>201</v>
      </c>
      <c r="E135" s="66">
        <f t="shared" ref="E135" si="97">F135+G135+H135+I135</f>
        <v>978.7</v>
      </c>
      <c r="F135" s="68">
        <v>978.7</v>
      </c>
      <c r="G135" s="68">
        <v>0</v>
      </c>
      <c r="H135" s="68">
        <v>0</v>
      </c>
      <c r="I135" s="68">
        <v>0</v>
      </c>
      <c r="J135" s="59" t="s">
        <v>303</v>
      </c>
      <c r="K135" s="10" t="s">
        <v>37</v>
      </c>
      <c r="L135" s="10">
        <v>0</v>
      </c>
      <c r="M135" s="10">
        <v>1</v>
      </c>
      <c r="N135" s="10">
        <v>0</v>
      </c>
      <c r="O135" s="10">
        <v>0</v>
      </c>
      <c r="P135" s="10">
        <v>0</v>
      </c>
      <c r="Q135" s="11"/>
    </row>
    <row r="136" spans="1:17" ht="71.45" customHeight="1" x14ac:dyDescent="0.25">
      <c r="A136" s="56" t="s">
        <v>317</v>
      </c>
      <c r="B136" s="56" t="s">
        <v>264</v>
      </c>
      <c r="C136" s="10" t="s">
        <v>367</v>
      </c>
      <c r="D136" s="10" t="s">
        <v>201</v>
      </c>
      <c r="E136" s="66">
        <f t="shared" ref="E136" si="98">F136+G136+H136+I136</f>
        <v>1312.8</v>
      </c>
      <c r="F136" s="68">
        <f t="shared" ref="F136:H136" si="99">F137+F138</f>
        <v>1312.8</v>
      </c>
      <c r="G136" s="68">
        <f t="shared" si="99"/>
        <v>0</v>
      </c>
      <c r="H136" s="68">
        <f t="shared" si="99"/>
        <v>0</v>
      </c>
      <c r="I136" s="68">
        <v>0</v>
      </c>
      <c r="J136" s="59" t="s">
        <v>304</v>
      </c>
      <c r="K136" s="10" t="s">
        <v>37</v>
      </c>
      <c r="L136" s="10">
        <v>0</v>
      </c>
      <c r="M136" s="10">
        <v>1</v>
      </c>
      <c r="N136" s="10">
        <v>0</v>
      </c>
      <c r="O136" s="10">
        <v>0</v>
      </c>
      <c r="P136" s="10">
        <v>0</v>
      </c>
      <c r="Q136" s="11"/>
    </row>
    <row r="137" spans="1:17" ht="71.45" customHeight="1" x14ac:dyDescent="0.25">
      <c r="A137" s="56" t="s">
        <v>318</v>
      </c>
      <c r="B137" s="56" t="s">
        <v>264</v>
      </c>
      <c r="C137" s="10" t="s">
        <v>367</v>
      </c>
      <c r="D137" s="10" t="s">
        <v>201</v>
      </c>
      <c r="E137" s="66">
        <f t="shared" ref="E137" si="100">F137+G137+H137+I137</f>
        <v>1261.5999999999999</v>
      </c>
      <c r="F137" s="68">
        <v>1261.5999999999999</v>
      </c>
      <c r="G137" s="68">
        <v>0</v>
      </c>
      <c r="H137" s="68">
        <v>0</v>
      </c>
      <c r="I137" s="68">
        <v>0</v>
      </c>
      <c r="J137" s="59"/>
      <c r="K137" s="10"/>
      <c r="L137" s="10"/>
      <c r="M137" s="10"/>
      <c r="N137" s="10"/>
      <c r="O137" s="10"/>
      <c r="P137" s="10"/>
      <c r="Q137" s="11"/>
    </row>
    <row r="138" spans="1:17" ht="71.45" customHeight="1" x14ac:dyDescent="0.25">
      <c r="A138" s="56" t="s">
        <v>319</v>
      </c>
      <c r="B138" s="56" t="s">
        <v>264</v>
      </c>
      <c r="C138" s="10" t="s">
        <v>367</v>
      </c>
      <c r="D138" s="10" t="s">
        <v>201</v>
      </c>
      <c r="E138" s="66">
        <f t="shared" ref="E138" si="101">F138+G138+H138+I138</f>
        <v>51.2</v>
      </c>
      <c r="F138" s="68">
        <v>51.2</v>
      </c>
      <c r="G138" s="68">
        <v>0</v>
      </c>
      <c r="H138" s="68">
        <v>0</v>
      </c>
      <c r="I138" s="68">
        <v>0</v>
      </c>
      <c r="J138" s="59"/>
      <c r="K138" s="10"/>
      <c r="L138" s="10"/>
      <c r="M138" s="10"/>
      <c r="N138" s="10"/>
      <c r="O138" s="10"/>
      <c r="P138" s="10"/>
      <c r="Q138" s="11"/>
    </row>
    <row r="139" spans="1:17" ht="71.45" customHeight="1" x14ac:dyDescent="0.25">
      <c r="A139" s="56" t="s">
        <v>320</v>
      </c>
      <c r="B139" s="56" t="s">
        <v>264</v>
      </c>
      <c r="C139" s="10" t="s">
        <v>367</v>
      </c>
      <c r="D139" s="10" t="s">
        <v>201</v>
      </c>
      <c r="E139" s="66">
        <f t="shared" ref="E139" si="102">F139+G139+H139+I139</f>
        <v>445.6</v>
      </c>
      <c r="F139" s="68">
        <f>480-34.4</f>
        <v>445.6</v>
      </c>
      <c r="G139" s="68">
        <v>0</v>
      </c>
      <c r="H139" s="68">
        <v>0</v>
      </c>
      <c r="I139" s="68">
        <v>0</v>
      </c>
      <c r="J139" s="59" t="s">
        <v>305</v>
      </c>
      <c r="K139" s="10" t="s">
        <v>37</v>
      </c>
      <c r="L139" s="10">
        <v>0</v>
      </c>
      <c r="M139" s="10">
        <v>1</v>
      </c>
      <c r="N139" s="10">
        <v>0</v>
      </c>
      <c r="O139" s="10">
        <v>0</v>
      </c>
      <c r="P139" s="10">
        <v>0</v>
      </c>
      <c r="Q139" s="11"/>
    </row>
    <row r="140" spans="1:17" ht="71.45" customHeight="1" x14ac:dyDescent="0.25">
      <c r="A140" s="56" t="s">
        <v>321</v>
      </c>
      <c r="B140" s="56" t="s">
        <v>264</v>
      </c>
      <c r="C140" s="10" t="s">
        <v>367</v>
      </c>
      <c r="D140" s="10" t="s">
        <v>201</v>
      </c>
      <c r="E140" s="66">
        <f t="shared" ref="E140" si="103">F140+G140+H140+I140</f>
        <v>233.6</v>
      </c>
      <c r="F140" s="68">
        <f t="shared" ref="F140:H140" si="104">F141+F142</f>
        <v>233.6</v>
      </c>
      <c r="G140" s="68">
        <f t="shared" si="104"/>
        <v>0</v>
      </c>
      <c r="H140" s="68">
        <f t="shared" si="104"/>
        <v>0</v>
      </c>
      <c r="I140" s="68">
        <v>0</v>
      </c>
      <c r="J140" s="59" t="s">
        <v>255</v>
      </c>
      <c r="K140" s="10" t="s">
        <v>37</v>
      </c>
      <c r="L140" s="10">
        <v>0</v>
      </c>
      <c r="M140" s="10">
        <v>1</v>
      </c>
      <c r="N140" s="10">
        <v>0</v>
      </c>
      <c r="O140" s="10">
        <v>0</v>
      </c>
      <c r="P140" s="10">
        <v>0</v>
      </c>
      <c r="Q140" s="11"/>
    </row>
    <row r="141" spans="1:17" ht="71.45" customHeight="1" x14ac:dyDescent="0.25">
      <c r="A141" s="56" t="s">
        <v>322</v>
      </c>
      <c r="B141" s="56" t="s">
        <v>264</v>
      </c>
      <c r="C141" s="10" t="s">
        <v>367</v>
      </c>
      <c r="D141" s="10" t="s">
        <v>201</v>
      </c>
      <c r="E141" s="66">
        <f t="shared" ref="E141" si="105">F141+G141+H141+I141</f>
        <v>168</v>
      </c>
      <c r="F141" s="68">
        <v>168</v>
      </c>
      <c r="G141" s="68">
        <v>0</v>
      </c>
      <c r="H141" s="68">
        <v>0</v>
      </c>
      <c r="I141" s="68">
        <v>0</v>
      </c>
      <c r="J141" s="59"/>
      <c r="K141" s="10"/>
      <c r="L141" s="10"/>
      <c r="M141" s="10"/>
      <c r="N141" s="10"/>
      <c r="O141" s="10"/>
      <c r="P141" s="10"/>
      <c r="Q141" s="11"/>
    </row>
    <row r="142" spans="1:17" ht="71.45" customHeight="1" x14ac:dyDescent="0.25">
      <c r="A142" s="56" t="s">
        <v>323</v>
      </c>
      <c r="B142" s="56" t="s">
        <v>264</v>
      </c>
      <c r="C142" s="10" t="s">
        <v>367</v>
      </c>
      <c r="D142" s="10" t="s">
        <v>201</v>
      </c>
      <c r="E142" s="66">
        <f t="shared" ref="E142" si="106">F142+G142+H142+I142</f>
        <v>65.599999999999994</v>
      </c>
      <c r="F142" s="68">
        <f>12.6+53</f>
        <v>65.599999999999994</v>
      </c>
      <c r="G142" s="68">
        <v>0</v>
      </c>
      <c r="H142" s="68">
        <v>0</v>
      </c>
      <c r="I142" s="68">
        <v>0</v>
      </c>
      <c r="J142" s="59"/>
      <c r="K142" s="10"/>
      <c r="L142" s="10"/>
      <c r="M142" s="10"/>
      <c r="N142" s="10"/>
      <c r="O142" s="10"/>
      <c r="P142" s="10"/>
      <c r="Q142" s="11"/>
    </row>
    <row r="143" spans="1:17" ht="71.45" customHeight="1" x14ac:dyDescent="0.25">
      <c r="A143" s="56" t="s">
        <v>324</v>
      </c>
      <c r="B143" s="56" t="s">
        <v>264</v>
      </c>
      <c r="C143" s="10" t="s">
        <v>367</v>
      </c>
      <c r="D143" s="10" t="s">
        <v>201</v>
      </c>
      <c r="E143" s="66">
        <f t="shared" ref="E143" si="107">F143+G143+H143+I143</f>
        <v>124.6</v>
      </c>
      <c r="F143" s="68">
        <v>124.6</v>
      </c>
      <c r="G143" s="68">
        <v>0</v>
      </c>
      <c r="H143" s="68">
        <v>0</v>
      </c>
      <c r="I143" s="68">
        <v>0</v>
      </c>
      <c r="J143" s="59" t="s">
        <v>325</v>
      </c>
      <c r="K143" s="10" t="s">
        <v>37</v>
      </c>
      <c r="L143" s="10">
        <v>0</v>
      </c>
      <c r="M143" s="10">
        <v>1</v>
      </c>
      <c r="N143" s="10">
        <v>0</v>
      </c>
      <c r="O143" s="10">
        <v>0</v>
      </c>
      <c r="P143" s="10">
        <v>0</v>
      </c>
      <c r="Q143" s="11"/>
    </row>
    <row r="144" spans="1:17" ht="71.45" customHeight="1" x14ac:dyDescent="0.25">
      <c r="A144" s="56" t="s">
        <v>326</v>
      </c>
      <c r="B144" s="56" t="s">
        <v>264</v>
      </c>
      <c r="C144" s="10" t="s">
        <v>367</v>
      </c>
      <c r="D144" s="10" t="s">
        <v>201</v>
      </c>
      <c r="E144" s="66">
        <f t="shared" ref="E144" si="108">F144+G144+H144+I144</f>
        <v>136</v>
      </c>
      <c r="F144" s="68">
        <v>136</v>
      </c>
      <c r="G144" s="68">
        <v>0</v>
      </c>
      <c r="H144" s="68">
        <v>0</v>
      </c>
      <c r="I144" s="68">
        <v>0</v>
      </c>
      <c r="J144" s="59" t="s">
        <v>327</v>
      </c>
      <c r="K144" s="10" t="s">
        <v>37</v>
      </c>
      <c r="L144" s="10">
        <v>0</v>
      </c>
      <c r="M144" s="10">
        <v>1</v>
      </c>
      <c r="N144" s="10">
        <v>0</v>
      </c>
      <c r="O144" s="10">
        <v>0</v>
      </c>
      <c r="P144" s="10">
        <v>0</v>
      </c>
      <c r="Q144" s="11"/>
    </row>
    <row r="145" spans="1:17" ht="71.45" customHeight="1" x14ac:dyDescent="0.25">
      <c r="A145" s="56" t="s">
        <v>328</v>
      </c>
      <c r="B145" s="56" t="s">
        <v>264</v>
      </c>
      <c r="C145" s="10" t="s">
        <v>367</v>
      </c>
      <c r="D145" s="10" t="s">
        <v>201</v>
      </c>
      <c r="E145" s="66">
        <f t="shared" ref="E145" si="109">F145+G145+H145+I145</f>
        <v>543.70000000000005</v>
      </c>
      <c r="F145" s="68">
        <v>543.70000000000005</v>
      </c>
      <c r="G145" s="68">
        <v>0</v>
      </c>
      <c r="H145" s="68">
        <v>0</v>
      </c>
      <c r="I145" s="68">
        <v>0</v>
      </c>
      <c r="J145" s="59" t="s">
        <v>329</v>
      </c>
      <c r="K145" s="10" t="s">
        <v>37</v>
      </c>
      <c r="L145" s="10">
        <v>0</v>
      </c>
      <c r="M145" s="10">
        <v>1</v>
      </c>
      <c r="N145" s="10">
        <v>0</v>
      </c>
      <c r="O145" s="10">
        <v>0</v>
      </c>
      <c r="P145" s="10">
        <v>0</v>
      </c>
      <c r="Q145" s="11"/>
    </row>
    <row r="146" spans="1:17" ht="71.45" customHeight="1" x14ac:dyDescent="0.25">
      <c r="A146" s="56" t="s">
        <v>330</v>
      </c>
      <c r="B146" s="56" t="s">
        <v>264</v>
      </c>
      <c r="C146" s="10" t="s">
        <v>367</v>
      </c>
      <c r="D146" s="10" t="s">
        <v>201</v>
      </c>
      <c r="E146" s="66">
        <f t="shared" ref="E146" si="110">F146+G146+H146+I146</f>
        <v>1505.7</v>
      </c>
      <c r="F146" s="68">
        <v>1505.7</v>
      </c>
      <c r="G146" s="68">
        <v>0</v>
      </c>
      <c r="H146" s="68">
        <v>0</v>
      </c>
      <c r="I146" s="68">
        <v>0</v>
      </c>
      <c r="J146" s="59" t="s">
        <v>331</v>
      </c>
      <c r="K146" s="10" t="s">
        <v>37</v>
      </c>
      <c r="L146" s="10">
        <v>0</v>
      </c>
      <c r="M146" s="10">
        <v>1</v>
      </c>
      <c r="N146" s="10">
        <v>0</v>
      </c>
      <c r="O146" s="10">
        <v>0</v>
      </c>
      <c r="P146" s="10">
        <v>0</v>
      </c>
      <c r="Q146" s="11"/>
    </row>
    <row r="147" spans="1:17" ht="71.45" customHeight="1" x14ac:dyDescent="0.25">
      <c r="A147" s="56" t="s">
        <v>332</v>
      </c>
      <c r="B147" s="56" t="s">
        <v>264</v>
      </c>
      <c r="C147" s="10" t="s">
        <v>367</v>
      </c>
      <c r="D147" s="10" t="s">
        <v>201</v>
      </c>
      <c r="E147" s="66">
        <f t="shared" ref="E147" si="111">F147+G147+H147+I147</f>
        <v>137</v>
      </c>
      <c r="F147" s="68">
        <v>137</v>
      </c>
      <c r="G147" s="68">
        <v>0</v>
      </c>
      <c r="H147" s="68">
        <v>0</v>
      </c>
      <c r="I147" s="68">
        <v>0</v>
      </c>
      <c r="J147" s="59" t="s">
        <v>333</v>
      </c>
      <c r="K147" s="10" t="s">
        <v>37</v>
      </c>
      <c r="L147" s="10">
        <v>0</v>
      </c>
      <c r="M147" s="10">
        <v>1</v>
      </c>
      <c r="N147" s="10">
        <v>0</v>
      </c>
      <c r="O147" s="10">
        <v>0</v>
      </c>
      <c r="P147" s="10">
        <v>0</v>
      </c>
      <c r="Q147" s="11"/>
    </row>
    <row r="148" spans="1:17" ht="71.45" customHeight="1" x14ac:dyDescent="0.25">
      <c r="A148" s="56" t="s">
        <v>334</v>
      </c>
      <c r="B148" s="56" t="s">
        <v>264</v>
      </c>
      <c r="C148" s="10" t="s">
        <v>367</v>
      </c>
      <c r="D148" s="10" t="s">
        <v>201</v>
      </c>
      <c r="E148" s="66">
        <f t="shared" ref="E148" si="112">F148+G148+H148+I148</f>
        <v>2</v>
      </c>
      <c r="F148" s="68">
        <v>2</v>
      </c>
      <c r="G148" s="68">
        <v>0</v>
      </c>
      <c r="H148" s="68">
        <v>0</v>
      </c>
      <c r="I148" s="68"/>
      <c r="J148" s="59" t="s">
        <v>335</v>
      </c>
      <c r="K148" s="10" t="s">
        <v>37</v>
      </c>
      <c r="L148" s="10">
        <v>0</v>
      </c>
      <c r="M148" s="10">
        <v>1</v>
      </c>
      <c r="N148" s="10">
        <v>0</v>
      </c>
      <c r="O148" s="10">
        <v>0</v>
      </c>
      <c r="P148" s="10">
        <v>0</v>
      </c>
      <c r="Q148" s="11"/>
    </row>
    <row r="149" spans="1:17" ht="71.45" customHeight="1" x14ac:dyDescent="0.25">
      <c r="A149" s="56" t="s">
        <v>336</v>
      </c>
      <c r="B149" s="56" t="s">
        <v>264</v>
      </c>
      <c r="C149" s="10" t="s">
        <v>367</v>
      </c>
      <c r="D149" s="10" t="s">
        <v>201</v>
      </c>
      <c r="E149" s="66">
        <f t="shared" ref="E149:E150" si="113">F149+G149+H149+I149</f>
        <v>401</v>
      </c>
      <c r="F149" s="68">
        <f>F150+F151</f>
        <v>401</v>
      </c>
      <c r="G149" s="68">
        <f t="shared" ref="G149:I149" si="114">G150+G151</f>
        <v>0</v>
      </c>
      <c r="H149" s="68">
        <f t="shared" si="114"/>
        <v>0</v>
      </c>
      <c r="I149" s="68">
        <f t="shared" si="114"/>
        <v>0</v>
      </c>
      <c r="J149" s="59" t="s">
        <v>337</v>
      </c>
      <c r="K149" s="10" t="s">
        <v>37</v>
      </c>
      <c r="L149" s="10">
        <v>0</v>
      </c>
      <c r="M149" s="10">
        <v>1</v>
      </c>
      <c r="N149" s="10">
        <v>0</v>
      </c>
      <c r="O149" s="10">
        <v>0</v>
      </c>
      <c r="P149" s="10">
        <v>0</v>
      </c>
      <c r="Q149" s="11"/>
    </row>
    <row r="150" spans="1:17" ht="71.45" customHeight="1" x14ac:dyDescent="0.25">
      <c r="A150" s="56" t="s">
        <v>338</v>
      </c>
      <c r="B150" s="56" t="s">
        <v>264</v>
      </c>
      <c r="C150" s="10" t="s">
        <v>367</v>
      </c>
      <c r="D150" s="10" t="s">
        <v>201</v>
      </c>
      <c r="E150" s="66">
        <f t="shared" si="113"/>
        <v>229</v>
      </c>
      <c r="F150" s="68">
        <v>229</v>
      </c>
      <c r="G150" s="68">
        <v>0</v>
      </c>
      <c r="H150" s="68">
        <v>0</v>
      </c>
      <c r="I150" s="68">
        <v>0</v>
      </c>
      <c r="J150" s="59"/>
      <c r="K150" s="10"/>
      <c r="L150" s="10"/>
      <c r="M150" s="10"/>
      <c r="N150" s="10"/>
      <c r="O150" s="10"/>
      <c r="P150" s="10"/>
      <c r="Q150" s="11"/>
    </row>
    <row r="151" spans="1:17" ht="71.45" customHeight="1" x14ac:dyDescent="0.25">
      <c r="A151" s="56" t="s">
        <v>339</v>
      </c>
      <c r="B151" s="56" t="s">
        <v>264</v>
      </c>
      <c r="C151" s="10" t="s">
        <v>367</v>
      </c>
      <c r="D151" s="10" t="s">
        <v>201</v>
      </c>
      <c r="E151" s="66">
        <f t="shared" ref="E151" si="115">F151+G151+H151+I151</f>
        <v>172</v>
      </c>
      <c r="F151" s="68">
        <v>172</v>
      </c>
      <c r="G151" s="68">
        <v>0</v>
      </c>
      <c r="H151" s="68">
        <v>0</v>
      </c>
      <c r="I151" s="68">
        <v>0</v>
      </c>
      <c r="J151" s="59"/>
      <c r="K151" s="10"/>
      <c r="L151" s="10"/>
      <c r="M151" s="10"/>
      <c r="N151" s="10"/>
      <c r="O151" s="10"/>
      <c r="P151" s="10"/>
      <c r="Q151" s="11"/>
    </row>
    <row r="152" spans="1:17" ht="71.45" customHeight="1" x14ac:dyDescent="0.25">
      <c r="A152" s="56" t="s">
        <v>340</v>
      </c>
      <c r="B152" s="56" t="s">
        <v>264</v>
      </c>
      <c r="C152" s="10" t="s">
        <v>367</v>
      </c>
      <c r="D152" s="10" t="s">
        <v>244</v>
      </c>
      <c r="E152" s="66">
        <f t="shared" ref="E152" si="116">F152+G152+H152+I152</f>
        <v>313.89999999999998</v>
      </c>
      <c r="F152" s="68">
        <v>313.89999999999998</v>
      </c>
      <c r="G152" s="68">
        <v>0</v>
      </c>
      <c r="H152" s="68">
        <v>0</v>
      </c>
      <c r="I152" s="68">
        <v>0</v>
      </c>
      <c r="J152" s="59" t="s">
        <v>341</v>
      </c>
      <c r="K152" s="10" t="s">
        <v>37</v>
      </c>
      <c r="L152" s="10">
        <v>0</v>
      </c>
      <c r="M152" s="10">
        <v>1</v>
      </c>
      <c r="N152" s="10">
        <v>0</v>
      </c>
      <c r="O152" s="10">
        <v>0</v>
      </c>
      <c r="P152" s="10">
        <v>0</v>
      </c>
      <c r="Q152" s="11"/>
    </row>
    <row r="153" spans="1:17" ht="71.45" hidden="1" customHeight="1" x14ac:dyDescent="0.25">
      <c r="A153" s="56" t="s">
        <v>344</v>
      </c>
      <c r="B153" s="56" t="s">
        <v>264</v>
      </c>
      <c r="C153" s="10" t="s">
        <v>367</v>
      </c>
      <c r="D153" s="10" t="s">
        <v>201</v>
      </c>
      <c r="E153" s="66">
        <f t="shared" ref="E153:E157" si="117">F153+G153+H153+I153</f>
        <v>0</v>
      </c>
      <c r="F153" s="68">
        <f>F154+F155+F156+F157</f>
        <v>0</v>
      </c>
      <c r="G153" s="68">
        <f t="shared" ref="G153:I153" si="118">G154+G155+G156+G157</f>
        <v>0</v>
      </c>
      <c r="H153" s="68">
        <f t="shared" si="118"/>
        <v>0</v>
      </c>
      <c r="I153" s="68">
        <f t="shared" si="118"/>
        <v>0</v>
      </c>
      <c r="J153" s="59" t="s">
        <v>345</v>
      </c>
      <c r="K153" s="10" t="s">
        <v>37</v>
      </c>
      <c r="L153" s="10">
        <v>0</v>
      </c>
      <c r="M153" s="10">
        <v>0</v>
      </c>
      <c r="N153" s="10">
        <v>4</v>
      </c>
      <c r="O153" s="10">
        <v>0</v>
      </c>
      <c r="P153" s="10">
        <v>0</v>
      </c>
      <c r="Q153" s="11"/>
    </row>
    <row r="154" spans="1:17" ht="45" hidden="1" customHeight="1" x14ac:dyDescent="0.25">
      <c r="A154" s="56" t="s">
        <v>346</v>
      </c>
      <c r="B154" s="56" t="s">
        <v>264</v>
      </c>
      <c r="C154" s="10" t="s">
        <v>367</v>
      </c>
      <c r="D154" s="10" t="s">
        <v>201</v>
      </c>
      <c r="E154" s="66">
        <f t="shared" si="117"/>
        <v>0</v>
      </c>
      <c r="F154" s="68"/>
      <c r="G154" s="68"/>
      <c r="H154" s="68"/>
      <c r="I154" s="68"/>
      <c r="J154" s="59"/>
      <c r="K154" s="56"/>
      <c r="L154" s="10"/>
      <c r="M154" s="56"/>
      <c r="N154" s="56"/>
      <c r="O154" s="56"/>
      <c r="P154" s="56"/>
      <c r="Q154" s="11"/>
    </row>
    <row r="155" spans="1:17" ht="45" hidden="1" customHeight="1" x14ac:dyDescent="0.25">
      <c r="A155" s="56" t="s">
        <v>347</v>
      </c>
      <c r="B155" s="56" t="s">
        <v>264</v>
      </c>
      <c r="C155" s="10" t="s">
        <v>367</v>
      </c>
      <c r="D155" s="10" t="s">
        <v>201</v>
      </c>
      <c r="E155" s="66">
        <f t="shared" si="117"/>
        <v>0</v>
      </c>
      <c r="F155" s="68"/>
      <c r="G155" s="68"/>
      <c r="H155" s="68"/>
      <c r="I155" s="68"/>
      <c r="J155" s="59"/>
      <c r="K155" s="56"/>
      <c r="L155" s="10"/>
      <c r="M155" s="56"/>
      <c r="N155" s="56"/>
      <c r="O155" s="56"/>
      <c r="P155" s="56"/>
      <c r="Q155" s="11"/>
    </row>
    <row r="156" spans="1:17" ht="45" hidden="1" customHeight="1" x14ac:dyDescent="0.25">
      <c r="A156" s="56" t="s">
        <v>348</v>
      </c>
      <c r="B156" s="56" t="s">
        <v>264</v>
      </c>
      <c r="C156" s="10" t="s">
        <v>350</v>
      </c>
      <c r="D156" s="10" t="s">
        <v>201</v>
      </c>
      <c r="E156" s="66">
        <f t="shared" si="117"/>
        <v>0</v>
      </c>
      <c r="F156" s="68"/>
      <c r="G156" s="68"/>
      <c r="H156" s="68"/>
      <c r="I156" s="68"/>
      <c r="J156" s="59"/>
      <c r="K156" s="56"/>
      <c r="L156" s="10"/>
      <c r="M156" s="56"/>
      <c r="N156" s="56"/>
      <c r="O156" s="56"/>
      <c r="P156" s="56"/>
      <c r="Q156" s="11"/>
    </row>
    <row r="157" spans="1:17" ht="45" hidden="1" customHeight="1" x14ac:dyDescent="0.25">
      <c r="A157" s="56" t="s">
        <v>349</v>
      </c>
      <c r="B157" s="56" t="s">
        <v>264</v>
      </c>
      <c r="C157" s="10" t="s">
        <v>367</v>
      </c>
      <c r="D157" s="10" t="s">
        <v>201</v>
      </c>
      <c r="E157" s="66">
        <f t="shared" si="117"/>
        <v>0</v>
      </c>
      <c r="F157" s="68"/>
      <c r="G157" s="68"/>
      <c r="H157" s="68"/>
      <c r="I157" s="68"/>
      <c r="J157" s="59"/>
      <c r="K157" s="56"/>
      <c r="L157" s="10"/>
      <c r="M157" s="56"/>
      <c r="N157" s="56"/>
      <c r="O157" s="56"/>
      <c r="P157" s="56"/>
      <c r="Q157" s="11"/>
    </row>
    <row r="158" spans="1:17" ht="71.45" hidden="1" customHeight="1" x14ac:dyDescent="0.25">
      <c r="A158" s="56" t="s">
        <v>351</v>
      </c>
      <c r="B158" s="56" t="s">
        <v>264</v>
      </c>
      <c r="C158" s="10" t="s">
        <v>367</v>
      </c>
      <c r="D158" s="10" t="s">
        <v>201</v>
      </c>
      <c r="E158" s="66">
        <f t="shared" ref="E158:E162" si="119">F158+G158+H158+I158</f>
        <v>0</v>
      </c>
      <c r="F158" s="68">
        <f>F159+F160+F161+F162</f>
        <v>0</v>
      </c>
      <c r="G158" s="68">
        <f t="shared" ref="G158" si="120">G159+G160+G161+G162</f>
        <v>0</v>
      </c>
      <c r="H158" s="68">
        <f t="shared" ref="H158" si="121">H159+H160+H161+H162</f>
        <v>0</v>
      </c>
      <c r="I158" s="68">
        <f t="shared" ref="I158" si="122">I159+I160+I161+I162</f>
        <v>0</v>
      </c>
      <c r="J158" s="59" t="s">
        <v>352</v>
      </c>
      <c r="K158" s="10" t="s">
        <v>37</v>
      </c>
      <c r="L158" s="10">
        <v>0</v>
      </c>
      <c r="M158" s="10">
        <v>0</v>
      </c>
      <c r="N158" s="10">
        <v>4</v>
      </c>
      <c r="O158" s="10">
        <v>0</v>
      </c>
      <c r="P158" s="10">
        <v>0</v>
      </c>
      <c r="Q158" s="11"/>
    </row>
    <row r="159" spans="1:17" ht="45" hidden="1" customHeight="1" x14ac:dyDescent="0.25">
      <c r="A159" s="56" t="s">
        <v>353</v>
      </c>
      <c r="B159" s="56" t="s">
        <v>264</v>
      </c>
      <c r="C159" s="10" t="s">
        <v>367</v>
      </c>
      <c r="D159" s="10" t="s">
        <v>201</v>
      </c>
      <c r="E159" s="66">
        <f t="shared" si="119"/>
        <v>0</v>
      </c>
      <c r="F159" s="68"/>
      <c r="G159" s="68"/>
      <c r="H159" s="68"/>
      <c r="I159" s="68"/>
      <c r="J159" s="59"/>
      <c r="K159" s="56"/>
      <c r="L159" s="10"/>
      <c r="M159" s="56"/>
      <c r="N159" s="56"/>
      <c r="O159" s="56"/>
      <c r="P159" s="56"/>
      <c r="Q159" s="11"/>
    </row>
    <row r="160" spans="1:17" ht="58.7" hidden="1" customHeight="1" x14ac:dyDescent="0.25">
      <c r="A160" s="56" t="s">
        <v>354</v>
      </c>
      <c r="B160" s="56" t="s">
        <v>264</v>
      </c>
      <c r="C160" s="10" t="s">
        <v>367</v>
      </c>
      <c r="D160" s="10" t="s">
        <v>201</v>
      </c>
      <c r="E160" s="66">
        <f t="shared" si="119"/>
        <v>0</v>
      </c>
      <c r="F160" s="68"/>
      <c r="G160" s="68"/>
      <c r="H160" s="68"/>
      <c r="I160" s="68"/>
      <c r="J160" s="59"/>
      <c r="K160" s="56"/>
      <c r="L160" s="10"/>
      <c r="M160" s="56"/>
      <c r="N160" s="56"/>
      <c r="O160" s="56"/>
      <c r="P160" s="56"/>
      <c r="Q160" s="11"/>
    </row>
    <row r="161" spans="1:17" ht="45" hidden="1" customHeight="1" x14ac:dyDescent="0.25">
      <c r="A161" s="56" t="s">
        <v>355</v>
      </c>
      <c r="B161" s="56" t="s">
        <v>264</v>
      </c>
      <c r="C161" s="10" t="s">
        <v>367</v>
      </c>
      <c r="D161" s="10" t="s">
        <v>201</v>
      </c>
      <c r="E161" s="66">
        <f t="shared" si="119"/>
        <v>0</v>
      </c>
      <c r="F161" s="68"/>
      <c r="G161" s="68"/>
      <c r="H161" s="68"/>
      <c r="I161" s="68"/>
      <c r="J161" s="59"/>
      <c r="K161" s="56"/>
      <c r="L161" s="10"/>
      <c r="M161" s="56"/>
      <c r="N161" s="56"/>
      <c r="O161" s="56"/>
      <c r="P161" s="56"/>
      <c r="Q161" s="11"/>
    </row>
    <row r="162" spans="1:17" ht="45" hidden="1" customHeight="1" x14ac:dyDescent="0.25">
      <c r="A162" s="56" t="s">
        <v>356</v>
      </c>
      <c r="B162" s="56" t="s">
        <v>264</v>
      </c>
      <c r="C162" s="10" t="s">
        <v>367</v>
      </c>
      <c r="D162" s="10" t="s">
        <v>201</v>
      </c>
      <c r="E162" s="66">
        <f t="shared" si="119"/>
        <v>0</v>
      </c>
      <c r="F162" s="68"/>
      <c r="G162" s="68"/>
      <c r="H162" s="68"/>
      <c r="I162" s="68"/>
      <c r="J162" s="59"/>
      <c r="K162" s="56"/>
      <c r="L162" s="10"/>
      <c r="M162" s="56"/>
      <c r="N162" s="56"/>
      <c r="O162" s="56"/>
      <c r="P162" s="56"/>
      <c r="Q162" s="11"/>
    </row>
    <row r="163" spans="1:17" ht="15" customHeight="1" x14ac:dyDescent="0.25">
      <c r="A163" s="71" t="s">
        <v>373</v>
      </c>
      <c r="B163" s="71" t="s">
        <v>264</v>
      </c>
      <c r="C163" s="71" t="s">
        <v>367</v>
      </c>
      <c r="D163" s="10" t="s">
        <v>16</v>
      </c>
      <c r="E163" s="68">
        <f>E164+E165+E166</f>
        <v>182189.6</v>
      </c>
      <c r="F163" s="68">
        <f>F164+F165+F166</f>
        <v>11668.900000000001</v>
      </c>
      <c r="G163" s="68">
        <f t="shared" ref="G163:I163" si="123">G164+G165+G166</f>
        <v>36694.5</v>
      </c>
      <c r="H163" s="68">
        <f t="shared" si="123"/>
        <v>66913.100000000006</v>
      </c>
      <c r="I163" s="68">
        <f t="shared" si="123"/>
        <v>66913.100000000006</v>
      </c>
      <c r="J163" s="74" t="s">
        <v>374</v>
      </c>
      <c r="K163" s="71" t="s">
        <v>37</v>
      </c>
      <c r="L163" s="10">
        <v>0</v>
      </c>
      <c r="M163" s="71">
        <v>1</v>
      </c>
      <c r="N163" s="71">
        <v>1</v>
      </c>
      <c r="O163" s="71">
        <v>1</v>
      </c>
      <c r="P163" s="71">
        <v>1</v>
      </c>
      <c r="Q163" s="11"/>
    </row>
    <row r="164" spans="1:17" ht="42" customHeight="1" x14ac:dyDescent="0.25">
      <c r="A164" s="72"/>
      <c r="B164" s="72"/>
      <c r="C164" s="72"/>
      <c r="D164" s="10" t="s">
        <v>243</v>
      </c>
      <c r="E164" s="66">
        <f t="shared" ref="E164" si="124">F164+G164+H164+I164</f>
        <v>13141.7</v>
      </c>
      <c r="F164" s="68">
        <f>F168+F172+F176+F180+F184+F188</f>
        <v>4615.6000000000004</v>
      </c>
      <c r="G164" s="68">
        <f t="shared" ref="G164:I164" si="125">G168+G172+G176+G180+G184+G188</f>
        <v>1834.7</v>
      </c>
      <c r="H164" s="68">
        <f t="shared" si="125"/>
        <v>3345.7</v>
      </c>
      <c r="I164" s="68">
        <f t="shared" si="125"/>
        <v>3345.7</v>
      </c>
      <c r="J164" s="75"/>
      <c r="K164" s="72"/>
      <c r="L164" s="10"/>
      <c r="M164" s="72"/>
      <c r="N164" s="72"/>
      <c r="O164" s="72"/>
      <c r="P164" s="72"/>
      <c r="Q164" s="11"/>
    </row>
    <row r="165" spans="1:17" ht="39.200000000000003" customHeight="1" x14ac:dyDescent="0.25">
      <c r="A165" s="72"/>
      <c r="B165" s="72"/>
      <c r="C165" s="72"/>
      <c r="D165" s="10" t="s">
        <v>61</v>
      </c>
      <c r="E165" s="66">
        <f t="shared" ref="E165" si="126">F165+G165+H165+I165</f>
        <v>23347.4</v>
      </c>
      <c r="F165" s="68">
        <f>F169+F173+F177+F189</f>
        <v>668.2</v>
      </c>
      <c r="G165" s="68">
        <f t="shared" ref="G165:I165" si="127">G169+G173+G177+G189</f>
        <v>4880.3999999999996</v>
      </c>
      <c r="H165" s="68">
        <f>H169+H173+H177+H189</f>
        <v>8899.4</v>
      </c>
      <c r="I165" s="68">
        <f t="shared" si="127"/>
        <v>8899.4</v>
      </c>
      <c r="J165" s="75"/>
      <c r="K165" s="72"/>
      <c r="L165" s="10"/>
      <c r="M165" s="72"/>
      <c r="N165" s="72"/>
      <c r="O165" s="72"/>
      <c r="P165" s="72"/>
      <c r="Q165" s="11"/>
    </row>
    <row r="166" spans="1:17" x14ac:dyDescent="0.25">
      <c r="A166" s="73"/>
      <c r="B166" s="73"/>
      <c r="C166" s="73"/>
      <c r="D166" s="10" t="s">
        <v>14</v>
      </c>
      <c r="E166" s="66">
        <f t="shared" ref="E166" si="128">F166+G166+H166+I166</f>
        <v>145700.5</v>
      </c>
      <c r="F166" s="68">
        <f>F170+F174+F178+F190</f>
        <v>6385.1</v>
      </c>
      <c r="G166" s="68">
        <f t="shared" ref="G166:I166" si="129">G170+G174+G178+G190</f>
        <v>29979.4</v>
      </c>
      <c r="H166" s="68">
        <f t="shared" si="129"/>
        <v>54668</v>
      </c>
      <c r="I166" s="68">
        <f t="shared" si="129"/>
        <v>54668</v>
      </c>
      <c r="J166" s="76"/>
      <c r="K166" s="73"/>
      <c r="L166" s="10"/>
      <c r="M166" s="73"/>
      <c r="N166" s="73"/>
      <c r="O166" s="73"/>
      <c r="P166" s="73"/>
      <c r="Q166" s="11"/>
    </row>
    <row r="167" spans="1:17" ht="15" customHeight="1" x14ac:dyDescent="0.25">
      <c r="A167" s="71" t="s">
        <v>375</v>
      </c>
      <c r="B167" s="71" t="s">
        <v>264</v>
      </c>
      <c r="C167" s="71" t="s">
        <v>367</v>
      </c>
      <c r="D167" s="10" t="s">
        <v>16</v>
      </c>
      <c r="E167" s="68">
        <f>E168+E169+E170</f>
        <v>36694.5</v>
      </c>
      <c r="F167" s="68">
        <f>F168+F169+F170</f>
        <v>0</v>
      </c>
      <c r="G167" s="68">
        <f t="shared" ref="G167:I167" si="130">G168+G169+G170</f>
        <v>36694.5</v>
      </c>
      <c r="H167" s="68">
        <f t="shared" si="130"/>
        <v>0</v>
      </c>
      <c r="I167" s="68">
        <f t="shared" si="130"/>
        <v>0</v>
      </c>
      <c r="J167" s="74" t="s">
        <v>376</v>
      </c>
      <c r="K167" s="71" t="s">
        <v>37</v>
      </c>
      <c r="L167" s="10">
        <v>0</v>
      </c>
      <c r="M167" s="71">
        <v>0</v>
      </c>
      <c r="N167" s="71">
        <v>1</v>
      </c>
      <c r="O167" s="71">
        <v>0</v>
      </c>
      <c r="P167" s="71">
        <v>0</v>
      </c>
      <c r="Q167" s="11"/>
    </row>
    <row r="168" spans="1:17" ht="42" customHeight="1" x14ac:dyDescent="0.25">
      <c r="A168" s="72"/>
      <c r="B168" s="72"/>
      <c r="C168" s="72"/>
      <c r="D168" s="10" t="s">
        <v>201</v>
      </c>
      <c r="E168" s="66">
        <f t="shared" ref="E168" si="131">F168+G168+H168+I168</f>
        <v>1834.7</v>
      </c>
      <c r="F168" s="68">
        <f>2848.9-2848.9</f>
        <v>0</v>
      </c>
      <c r="G168" s="68">
        <v>1834.7</v>
      </c>
      <c r="H168" s="68">
        <v>0</v>
      </c>
      <c r="I168" s="68">
        <v>0</v>
      </c>
      <c r="J168" s="75"/>
      <c r="K168" s="72"/>
      <c r="L168" s="10"/>
      <c r="M168" s="72"/>
      <c r="N168" s="72"/>
      <c r="O168" s="72"/>
      <c r="P168" s="72"/>
      <c r="Q168" s="11"/>
    </row>
    <row r="169" spans="1:17" ht="39.200000000000003" customHeight="1" x14ac:dyDescent="0.25">
      <c r="A169" s="72"/>
      <c r="B169" s="72"/>
      <c r="C169" s="72"/>
      <c r="D169" s="10" t="s">
        <v>13</v>
      </c>
      <c r="E169" s="66">
        <f t="shared" ref="E169" si="132">F169+G169+H169+I169</f>
        <v>4880.3999999999996</v>
      </c>
      <c r="F169" s="68">
        <f>7578.2-7578.2</f>
        <v>0</v>
      </c>
      <c r="G169" s="68">
        <v>4880.3999999999996</v>
      </c>
      <c r="H169" s="68">
        <v>0</v>
      </c>
      <c r="I169" s="68">
        <v>0</v>
      </c>
      <c r="J169" s="75"/>
      <c r="K169" s="72"/>
      <c r="L169" s="10"/>
      <c r="M169" s="72"/>
      <c r="N169" s="72"/>
      <c r="O169" s="72"/>
      <c r="P169" s="72"/>
      <c r="Q169" s="11"/>
    </row>
    <row r="170" spans="1:17" x14ac:dyDescent="0.25">
      <c r="A170" s="73"/>
      <c r="B170" s="73"/>
      <c r="C170" s="73"/>
      <c r="D170" s="10" t="s">
        <v>19</v>
      </c>
      <c r="E170" s="66">
        <f t="shared" ref="E170" si="133">F170+G170+H170+I170</f>
        <v>29979.4</v>
      </c>
      <c r="F170" s="68">
        <f>46551.6-46551.6</f>
        <v>0</v>
      </c>
      <c r="G170" s="68">
        <v>29979.4</v>
      </c>
      <c r="H170" s="68">
        <v>0</v>
      </c>
      <c r="I170" s="68">
        <v>0</v>
      </c>
      <c r="J170" s="76"/>
      <c r="K170" s="73"/>
      <c r="L170" s="10"/>
      <c r="M170" s="73"/>
      <c r="N170" s="73"/>
      <c r="O170" s="73"/>
      <c r="P170" s="73"/>
      <c r="Q170" s="11"/>
    </row>
    <row r="171" spans="1:17" ht="15" customHeight="1" x14ac:dyDescent="0.25">
      <c r="A171" s="71" t="s">
        <v>377</v>
      </c>
      <c r="B171" s="71" t="s">
        <v>264</v>
      </c>
      <c r="C171" s="71" t="s">
        <v>367</v>
      </c>
      <c r="D171" s="10" t="s">
        <v>16</v>
      </c>
      <c r="E171" s="68">
        <f>E172+E173+E174</f>
        <v>66913.100000000006</v>
      </c>
      <c r="F171" s="68">
        <f>F172+F173+F174</f>
        <v>0</v>
      </c>
      <c r="G171" s="68">
        <f t="shared" ref="G171:I171" si="134">G172+G173+G174</f>
        <v>0</v>
      </c>
      <c r="H171" s="68">
        <f t="shared" si="134"/>
        <v>66913.100000000006</v>
      </c>
      <c r="I171" s="68">
        <f t="shared" si="134"/>
        <v>0</v>
      </c>
      <c r="J171" s="74" t="s">
        <v>378</v>
      </c>
      <c r="K171" s="71" t="s">
        <v>37</v>
      </c>
      <c r="L171" s="10">
        <v>0</v>
      </c>
      <c r="M171" s="71">
        <v>0</v>
      </c>
      <c r="N171" s="71">
        <v>0</v>
      </c>
      <c r="O171" s="71">
        <v>1</v>
      </c>
      <c r="P171" s="71">
        <v>0</v>
      </c>
      <c r="Q171" s="11"/>
    </row>
    <row r="172" spans="1:17" ht="42" customHeight="1" x14ac:dyDescent="0.25">
      <c r="A172" s="72"/>
      <c r="B172" s="72"/>
      <c r="C172" s="72"/>
      <c r="D172" s="10" t="s">
        <v>201</v>
      </c>
      <c r="E172" s="66">
        <f t="shared" ref="E172" si="135">F172+G172+H172+I172</f>
        <v>3345.7</v>
      </c>
      <c r="F172" s="68">
        <f>2848.9-2848.9</f>
        <v>0</v>
      </c>
      <c r="G172" s="68">
        <v>0</v>
      </c>
      <c r="H172" s="68">
        <v>3345.7</v>
      </c>
      <c r="I172" s="68">
        <v>0</v>
      </c>
      <c r="J172" s="75"/>
      <c r="K172" s="72"/>
      <c r="L172" s="10"/>
      <c r="M172" s="72"/>
      <c r="N172" s="72"/>
      <c r="O172" s="72"/>
      <c r="P172" s="72"/>
      <c r="Q172" s="11"/>
    </row>
    <row r="173" spans="1:17" ht="39.200000000000003" customHeight="1" x14ac:dyDescent="0.25">
      <c r="A173" s="72"/>
      <c r="B173" s="72"/>
      <c r="C173" s="72"/>
      <c r="D173" s="10" t="s">
        <v>13</v>
      </c>
      <c r="E173" s="66">
        <f t="shared" ref="E173" si="136">F173+G173+H173+I173</f>
        <v>8899.4</v>
      </c>
      <c r="F173" s="68">
        <f>7578.2-7578.2</f>
        <v>0</v>
      </c>
      <c r="G173" s="68">
        <v>0</v>
      </c>
      <c r="H173" s="68">
        <v>8899.4</v>
      </c>
      <c r="I173" s="68">
        <v>0</v>
      </c>
      <c r="J173" s="75"/>
      <c r="K173" s="72"/>
      <c r="L173" s="10"/>
      <c r="M173" s="72"/>
      <c r="N173" s="72"/>
      <c r="O173" s="72"/>
      <c r="P173" s="72"/>
      <c r="Q173" s="11"/>
    </row>
    <row r="174" spans="1:17" x14ac:dyDescent="0.25">
      <c r="A174" s="73"/>
      <c r="B174" s="73"/>
      <c r="C174" s="73"/>
      <c r="D174" s="10" t="s">
        <v>19</v>
      </c>
      <c r="E174" s="66">
        <f t="shared" ref="E174" si="137">F174+G174+H174+I174</f>
        <v>54668</v>
      </c>
      <c r="F174" s="68">
        <f>46551.6-46551.6</f>
        <v>0</v>
      </c>
      <c r="G174" s="68">
        <v>0</v>
      </c>
      <c r="H174" s="68">
        <v>54668</v>
      </c>
      <c r="I174" s="68">
        <v>0</v>
      </c>
      <c r="J174" s="76"/>
      <c r="K174" s="73"/>
      <c r="L174" s="10"/>
      <c r="M174" s="73"/>
      <c r="N174" s="73"/>
      <c r="O174" s="73"/>
      <c r="P174" s="73"/>
      <c r="Q174" s="11"/>
    </row>
    <row r="175" spans="1:17" x14ac:dyDescent="0.25">
      <c r="A175" s="71" t="s">
        <v>379</v>
      </c>
      <c r="B175" s="71" t="s">
        <v>264</v>
      </c>
      <c r="C175" s="71" t="s">
        <v>367</v>
      </c>
      <c r="D175" s="10" t="s">
        <v>16</v>
      </c>
      <c r="E175" s="68">
        <f>E176+E177+E178</f>
        <v>7424.5</v>
      </c>
      <c r="F175" s="68">
        <f>F176+F177+F178</f>
        <v>7424.5</v>
      </c>
      <c r="G175" s="68">
        <f t="shared" ref="G175:I175" si="138">G176+G177+G178</f>
        <v>0</v>
      </c>
      <c r="H175" s="68">
        <f t="shared" si="138"/>
        <v>0</v>
      </c>
      <c r="I175" s="68">
        <f t="shared" si="138"/>
        <v>0</v>
      </c>
      <c r="J175" s="74" t="s">
        <v>380</v>
      </c>
      <c r="K175" s="71" t="s">
        <v>37</v>
      </c>
      <c r="L175" s="10">
        <v>0</v>
      </c>
      <c r="M175" s="71">
        <v>1</v>
      </c>
      <c r="N175" s="71">
        <v>0</v>
      </c>
      <c r="O175" s="71">
        <v>0</v>
      </c>
      <c r="P175" s="71">
        <v>0</v>
      </c>
      <c r="Q175" s="11"/>
    </row>
    <row r="176" spans="1:17" ht="38.25" x14ac:dyDescent="0.25">
      <c r="A176" s="72"/>
      <c r="B176" s="72"/>
      <c r="C176" s="72"/>
      <c r="D176" s="10" t="s">
        <v>201</v>
      </c>
      <c r="E176" s="66">
        <f t="shared" ref="E176" si="139">F176+G176+H176+I176</f>
        <v>371.2</v>
      </c>
      <c r="F176" s="68">
        <v>371.2</v>
      </c>
      <c r="G176" s="68">
        <v>0</v>
      </c>
      <c r="H176" s="68">
        <v>0</v>
      </c>
      <c r="I176" s="68">
        <v>0</v>
      </c>
      <c r="J176" s="75"/>
      <c r="K176" s="72"/>
      <c r="L176" s="10"/>
      <c r="M176" s="72"/>
      <c r="N176" s="72"/>
      <c r="O176" s="72"/>
      <c r="P176" s="72"/>
      <c r="Q176" s="11"/>
    </row>
    <row r="177" spans="1:17" ht="25.5" x14ac:dyDescent="0.25">
      <c r="A177" s="72"/>
      <c r="B177" s="72"/>
      <c r="C177" s="72"/>
      <c r="D177" s="10" t="s">
        <v>13</v>
      </c>
      <c r="E177" s="66">
        <f t="shared" ref="E177" si="140">F177+G177+H177+I177</f>
        <v>668.2</v>
      </c>
      <c r="F177" s="68">
        <v>668.2</v>
      </c>
      <c r="G177" s="68">
        <v>0</v>
      </c>
      <c r="H177" s="68">
        <v>0</v>
      </c>
      <c r="I177" s="68"/>
      <c r="J177" s="75"/>
      <c r="K177" s="72"/>
      <c r="L177" s="10"/>
      <c r="M177" s="72"/>
      <c r="N177" s="72"/>
      <c r="O177" s="72"/>
      <c r="P177" s="72"/>
      <c r="Q177" s="11"/>
    </row>
    <row r="178" spans="1:17" x14ac:dyDescent="0.25">
      <c r="A178" s="73"/>
      <c r="B178" s="73"/>
      <c r="C178" s="73"/>
      <c r="D178" s="10" t="s">
        <v>19</v>
      </c>
      <c r="E178" s="66">
        <f t="shared" ref="E178" si="141">F178+G178+H178+I178</f>
        <v>6385.1</v>
      </c>
      <c r="F178" s="68">
        <v>6385.1</v>
      </c>
      <c r="G178" s="68">
        <v>0</v>
      </c>
      <c r="H178" s="68">
        <v>0</v>
      </c>
      <c r="I178" s="68">
        <v>0</v>
      </c>
      <c r="J178" s="76"/>
      <c r="K178" s="73"/>
      <c r="L178" s="10"/>
      <c r="M178" s="73"/>
      <c r="N178" s="73"/>
      <c r="O178" s="73"/>
      <c r="P178" s="73"/>
      <c r="Q178" s="11"/>
    </row>
    <row r="179" spans="1:17" x14ac:dyDescent="0.25">
      <c r="A179" s="71" t="s">
        <v>381</v>
      </c>
      <c r="B179" s="71" t="s">
        <v>264</v>
      </c>
      <c r="C179" s="71" t="s">
        <v>367</v>
      </c>
      <c r="D179" s="10" t="s">
        <v>16</v>
      </c>
      <c r="E179" s="68">
        <f>E180+E181+E182</f>
        <v>3999.9</v>
      </c>
      <c r="F179" s="68">
        <f>F180+F181+F182</f>
        <v>3999.9</v>
      </c>
      <c r="G179" s="68">
        <f t="shared" ref="G179:I179" si="142">G180+G181+G182</f>
        <v>0</v>
      </c>
      <c r="H179" s="68">
        <f t="shared" si="142"/>
        <v>0</v>
      </c>
      <c r="I179" s="68">
        <f t="shared" si="142"/>
        <v>0</v>
      </c>
      <c r="J179" s="74" t="s">
        <v>382</v>
      </c>
      <c r="K179" s="71" t="s">
        <v>37</v>
      </c>
      <c r="L179" s="10">
        <v>0</v>
      </c>
      <c r="M179" s="71">
        <v>1</v>
      </c>
      <c r="N179" s="71">
        <v>0</v>
      </c>
      <c r="O179" s="71">
        <v>0</v>
      </c>
      <c r="P179" s="71">
        <v>0</v>
      </c>
      <c r="Q179" s="11"/>
    </row>
    <row r="180" spans="1:17" ht="38.25" x14ac:dyDescent="0.25">
      <c r="A180" s="72"/>
      <c r="B180" s="72"/>
      <c r="C180" s="72"/>
      <c r="D180" s="10" t="s">
        <v>201</v>
      </c>
      <c r="E180" s="66">
        <f t="shared" ref="E180" si="143">F180+G180+H180+I180</f>
        <v>3999.9</v>
      </c>
      <c r="F180" s="68">
        <v>3999.9</v>
      </c>
      <c r="G180" s="68">
        <v>0</v>
      </c>
      <c r="H180" s="68">
        <v>0</v>
      </c>
      <c r="I180" s="68">
        <v>0</v>
      </c>
      <c r="J180" s="75"/>
      <c r="K180" s="72"/>
      <c r="L180" s="10"/>
      <c r="M180" s="72"/>
      <c r="N180" s="72"/>
      <c r="O180" s="72"/>
      <c r="P180" s="72"/>
      <c r="Q180" s="11"/>
    </row>
    <row r="181" spans="1:17" ht="25.5" x14ac:dyDescent="0.25">
      <c r="A181" s="72"/>
      <c r="B181" s="72"/>
      <c r="C181" s="72"/>
      <c r="D181" s="10" t="s">
        <v>13</v>
      </c>
      <c r="E181" s="66">
        <f t="shared" ref="E181" si="144">F181+G181+H181+I181</f>
        <v>0</v>
      </c>
      <c r="F181" s="68">
        <v>0</v>
      </c>
      <c r="G181" s="68">
        <v>0</v>
      </c>
      <c r="H181" s="68">
        <v>0</v>
      </c>
      <c r="I181" s="68">
        <v>0</v>
      </c>
      <c r="J181" s="75"/>
      <c r="K181" s="72"/>
      <c r="L181" s="10"/>
      <c r="M181" s="72"/>
      <c r="N181" s="72"/>
      <c r="O181" s="72"/>
      <c r="P181" s="72"/>
      <c r="Q181" s="11"/>
    </row>
    <row r="182" spans="1:17" x14ac:dyDescent="0.25">
      <c r="A182" s="73"/>
      <c r="B182" s="73"/>
      <c r="C182" s="73"/>
      <c r="D182" s="10" t="s">
        <v>19</v>
      </c>
      <c r="E182" s="66">
        <f t="shared" ref="E182" si="145">F182+G182+H182+I182</f>
        <v>0</v>
      </c>
      <c r="F182" s="68">
        <v>0</v>
      </c>
      <c r="G182" s="68">
        <v>0</v>
      </c>
      <c r="H182" s="68">
        <v>0</v>
      </c>
      <c r="I182" s="68">
        <v>0</v>
      </c>
      <c r="J182" s="76"/>
      <c r="K182" s="73"/>
      <c r="L182" s="10"/>
      <c r="M182" s="73"/>
      <c r="N182" s="73"/>
      <c r="O182" s="73"/>
      <c r="P182" s="73"/>
      <c r="Q182" s="11"/>
    </row>
    <row r="183" spans="1:17" x14ac:dyDescent="0.25">
      <c r="A183" s="71" t="s">
        <v>383</v>
      </c>
      <c r="B183" s="71" t="s">
        <v>264</v>
      </c>
      <c r="C183" s="71" t="s">
        <v>367</v>
      </c>
      <c r="D183" s="10" t="s">
        <v>16</v>
      </c>
      <c r="E183" s="68">
        <f>E184+E185+E186</f>
        <v>244.5</v>
      </c>
      <c r="F183" s="68">
        <f>F184+F185+F186</f>
        <v>244.5</v>
      </c>
      <c r="G183" s="68">
        <f t="shared" ref="G183:I183" si="146">G184+G185+G186</f>
        <v>0</v>
      </c>
      <c r="H183" s="68">
        <f t="shared" si="146"/>
        <v>0</v>
      </c>
      <c r="I183" s="68">
        <f t="shared" si="146"/>
        <v>0</v>
      </c>
      <c r="J183" s="74" t="s">
        <v>384</v>
      </c>
      <c r="K183" s="71" t="s">
        <v>37</v>
      </c>
      <c r="L183" s="10">
        <v>0</v>
      </c>
      <c r="M183" s="71">
        <v>1</v>
      </c>
      <c r="N183" s="71">
        <v>0</v>
      </c>
      <c r="O183" s="71">
        <v>0</v>
      </c>
      <c r="P183" s="71">
        <v>0</v>
      </c>
      <c r="Q183" s="11"/>
    </row>
    <row r="184" spans="1:17" ht="38.25" x14ac:dyDescent="0.25">
      <c r="A184" s="72"/>
      <c r="B184" s="72"/>
      <c r="C184" s="72"/>
      <c r="D184" s="10" t="s">
        <v>201</v>
      </c>
      <c r="E184" s="66">
        <f t="shared" ref="E184" si="147">F184+G184+H184+I184</f>
        <v>244.5</v>
      </c>
      <c r="F184" s="68">
        <v>244.5</v>
      </c>
      <c r="G184" s="68">
        <v>0</v>
      </c>
      <c r="H184" s="68">
        <v>0</v>
      </c>
      <c r="I184" s="68">
        <v>0</v>
      </c>
      <c r="J184" s="75"/>
      <c r="K184" s="72"/>
      <c r="L184" s="10"/>
      <c r="M184" s="72"/>
      <c r="N184" s="72"/>
      <c r="O184" s="72"/>
      <c r="P184" s="72"/>
      <c r="Q184" s="11"/>
    </row>
    <row r="185" spans="1:17" ht="25.5" x14ac:dyDescent="0.25">
      <c r="A185" s="72"/>
      <c r="B185" s="72"/>
      <c r="C185" s="72"/>
      <c r="D185" s="10" t="s">
        <v>13</v>
      </c>
      <c r="E185" s="66">
        <f t="shared" ref="E185" si="148">F185+G185+H185+I185</f>
        <v>0</v>
      </c>
      <c r="F185" s="68">
        <v>0</v>
      </c>
      <c r="G185" s="68">
        <v>0</v>
      </c>
      <c r="H185" s="68">
        <v>0</v>
      </c>
      <c r="I185" s="68">
        <v>0</v>
      </c>
      <c r="J185" s="75"/>
      <c r="K185" s="72"/>
      <c r="L185" s="10"/>
      <c r="M185" s="72"/>
      <c r="N185" s="72"/>
      <c r="O185" s="72"/>
      <c r="P185" s="72"/>
      <c r="Q185" s="11"/>
    </row>
    <row r="186" spans="1:17" x14ac:dyDescent="0.25">
      <c r="A186" s="73"/>
      <c r="B186" s="73"/>
      <c r="C186" s="73"/>
      <c r="D186" s="10" t="s">
        <v>19</v>
      </c>
      <c r="E186" s="66">
        <f t="shared" ref="E186" si="149">F186+G186+H186+I186</f>
        <v>0</v>
      </c>
      <c r="F186" s="68"/>
      <c r="G186" s="68">
        <v>0</v>
      </c>
      <c r="H186" s="68">
        <v>0</v>
      </c>
      <c r="I186" s="68"/>
      <c r="J186" s="76"/>
      <c r="K186" s="73"/>
      <c r="L186" s="10"/>
      <c r="M186" s="73"/>
      <c r="N186" s="73"/>
      <c r="O186" s="73"/>
      <c r="P186" s="73"/>
      <c r="Q186" s="11"/>
    </row>
    <row r="187" spans="1:17" ht="15" customHeight="1" x14ac:dyDescent="0.25">
      <c r="A187" s="71" t="s">
        <v>385</v>
      </c>
      <c r="B187" s="71" t="s">
        <v>264</v>
      </c>
      <c r="C187" s="71" t="s">
        <v>367</v>
      </c>
      <c r="D187" s="10" t="s">
        <v>16</v>
      </c>
      <c r="E187" s="68">
        <f>E188+E189+E190</f>
        <v>66913.100000000006</v>
      </c>
      <c r="F187" s="68">
        <f>F188+F189+F190</f>
        <v>0</v>
      </c>
      <c r="G187" s="68">
        <f t="shared" ref="G187:I187" si="150">G188+G189+G190</f>
        <v>0</v>
      </c>
      <c r="H187" s="68">
        <f t="shared" si="150"/>
        <v>0</v>
      </c>
      <c r="I187" s="68">
        <f t="shared" si="150"/>
        <v>66913.100000000006</v>
      </c>
      <c r="J187" s="74" t="s">
        <v>386</v>
      </c>
      <c r="K187" s="71" t="s">
        <v>37</v>
      </c>
      <c r="L187" s="10">
        <v>0</v>
      </c>
      <c r="M187" s="71">
        <v>0</v>
      </c>
      <c r="N187" s="71">
        <v>0</v>
      </c>
      <c r="O187" s="71">
        <v>0</v>
      </c>
      <c r="P187" s="71">
        <v>1</v>
      </c>
      <c r="Q187" s="11"/>
    </row>
    <row r="188" spans="1:17" ht="42" customHeight="1" x14ac:dyDescent="0.25">
      <c r="A188" s="72"/>
      <c r="B188" s="72"/>
      <c r="C188" s="72"/>
      <c r="D188" s="10" t="s">
        <v>201</v>
      </c>
      <c r="E188" s="66">
        <f t="shared" ref="E188:E190" si="151">F188+G188+H188+I188</f>
        <v>3345.7</v>
      </c>
      <c r="F188" s="68">
        <f>2848.9-2848.9</f>
        <v>0</v>
      </c>
      <c r="G188" s="68">
        <v>0</v>
      </c>
      <c r="H188" s="68">
        <v>0</v>
      </c>
      <c r="I188" s="68">
        <v>3345.7</v>
      </c>
      <c r="J188" s="75"/>
      <c r="K188" s="72"/>
      <c r="L188" s="10"/>
      <c r="M188" s="72"/>
      <c r="N188" s="72"/>
      <c r="O188" s="72"/>
      <c r="P188" s="72"/>
      <c r="Q188" s="11"/>
    </row>
    <row r="189" spans="1:17" ht="39.200000000000003" customHeight="1" x14ac:dyDescent="0.25">
      <c r="A189" s="72"/>
      <c r="B189" s="72"/>
      <c r="C189" s="72"/>
      <c r="D189" s="10" t="s">
        <v>13</v>
      </c>
      <c r="E189" s="66">
        <f t="shared" si="151"/>
        <v>8899.4</v>
      </c>
      <c r="F189" s="68">
        <f>7578.2-7578.2</f>
        <v>0</v>
      </c>
      <c r="G189" s="68">
        <v>0</v>
      </c>
      <c r="H189" s="68">
        <v>0</v>
      </c>
      <c r="I189" s="68">
        <v>8899.4</v>
      </c>
      <c r="J189" s="75"/>
      <c r="K189" s="72"/>
      <c r="L189" s="10"/>
      <c r="M189" s="72"/>
      <c r="N189" s="72"/>
      <c r="O189" s="72"/>
      <c r="P189" s="72"/>
      <c r="Q189" s="11"/>
    </row>
    <row r="190" spans="1:17" x14ac:dyDescent="0.25">
      <c r="A190" s="73"/>
      <c r="B190" s="73"/>
      <c r="C190" s="73"/>
      <c r="D190" s="10" t="s">
        <v>19</v>
      </c>
      <c r="E190" s="66">
        <f t="shared" si="151"/>
        <v>54668</v>
      </c>
      <c r="F190" s="68">
        <f>46551.6-46551.6</f>
        <v>0</v>
      </c>
      <c r="G190" s="68">
        <v>0</v>
      </c>
      <c r="H190" s="68">
        <v>0</v>
      </c>
      <c r="I190" s="68">
        <v>54668</v>
      </c>
      <c r="J190" s="76"/>
      <c r="K190" s="73"/>
      <c r="L190" s="10"/>
      <c r="M190" s="73"/>
      <c r="N190" s="73"/>
      <c r="O190" s="73"/>
      <c r="P190" s="73"/>
      <c r="Q190" s="11"/>
    </row>
    <row r="191" spans="1:17" ht="15" customHeight="1" x14ac:dyDescent="0.25">
      <c r="A191" s="71" t="s">
        <v>387</v>
      </c>
      <c r="B191" s="71" t="s">
        <v>264</v>
      </c>
      <c r="C191" s="71" t="s">
        <v>367</v>
      </c>
      <c r="D191" s="10" t="s">
        <v>16</v>
      </c>
      <c r="E191" s="68">
        <f>E192+E193+E194</f>
        <v>31429.200000000001</v>
      </c>
      <c r="F191" s="68">
        <f t="shared" ref="F191:I191" si="152">F192+F193+F194</f>
        <v>1310.2</v>
      </c>
      <c r="G191" s="68">
        <f t="shared" si="152"/>
        <v>10119</v>
      </c>
      <c r="H191" s="68">
        <f t="shared" si="152"/>
        <v>10000</v>
      </c>
      <c r="I191" s="68">
        <f t="shared" si="152"/>
        <v>10000</v>
      </c>
      <c r="J191" s="74" t="s">
        <v>388</v>
      </c>
      <c r="K191" s="71" t="s">
        <v>37</v>
      </c>
      <c r="L191" s="10">
        <v>0</v>
      </c>
      <c r="M191" s="71">
        <v>1</v>
      </c>
      <c r="N191" s="71">
        <v>1</v>
      </c>
      <c r="O191" s="71">
        <v>1</v>
      </c>
      <c r="P191" s="71">
        <v>1</v>
      </c>
      <c r="Q191" s="11"/>
    </row>
    <row r="192" spans="1:17" ht="42" customHeight="1" x14ac:dyDescent="0.25">
      <c r="A192" s="72"/>
      <c r="B192" s="72"/>
      <c r="C192" s="72"/>
      <c r="D192" s="10" t="s">
        <v>201</v>
      </c>
      <c r="E192" s="66">
        <f t="shared" ref="E192" si="153">F192+G192+H192+I192</f>
        <v>0</v>
      </c>
      <c r="F192" s="68">
        <f>F196+F200+F204+F208</f>
        <v>0</v>
      </c>
      <c r="G192" s="68">
        <f t="shared" ref="G192:I192" si="154">G196+G200+G204+G208</f>
        <v>0</v>
      </c>
      <c r="H192" s="68">
        <f t="shared" si="154"/>
        <v>0</v>
      </c>
      <c r="I192" s="68">
        <f t="shared" si="154"/>
        <v>0</v>
      </c>
      <c r="J192" s="75"/>
      <c r="K192" s="72"/>
      <c r="L192" s="10"/>
      <c r="M192" s="72"/>
      <c r="N192" s="72"/>
      <c r="O192" s="72"/>
      <c r="P192" s="72"/>
      <c r="Q192" s="11"/>
    </row>
    <row r="193" spans="1:17" ht="30.75" customHeight="1" x14ac:dyDescent="0.25">
      <c r="A193" s="72"/>
      <c r="B193" s="72"/>
      <c r="C193" s="72"/>
      <c r="D193" s="10" t="s">
        <v>250</v>
      </c>
      <c r="E193" s="66">
        <f t="shared" ref="E193" si="155">F193+G193+H193+I193</f>
        <v>26626.7</v>
      </c>
      <c r="F193" s="68">
        <f>F197+F201+F205+F209</f>
        <v>1126.7</v>
      </c>
      <c r="G193" s="68">
        <f t="shared" ref="G193:I193" si="156">G197+G201+G205+G209</f>
        <v>8500</v>
      </c>
      <c r="H193" s="68">
        <f t="shared" si="156"/>
        <v>8500</v>
      </c>
      <c r="I193" s="68">
        <f t="shared" si="156"/>
        <v>8500</v>
      </c>
      <c r="J193" s="75"/>
      <c r="K193" s="72"/>
      <c r="L193" s="10"/>
      <c r="M193" s="72"/>
      <c r="N193" s="72"/>
      <c r="O193" s="72"/>
      <c r="P193" s="72"/>
      <c r="Q193" s="11"/>
    </row>
    <row r="194" spans="1:17" ht="30.75" customHeight="1" x14ac:dyDescent="0.25">
      <c r="A194" s="73"/>
      <c r="B194" s="73"/>
      <c r="C194" s="73"/>
      <c r="D194" s="10" t="s">
        <v>61</v>
      </c>
      <c r="E194" s="66">
        <f t="shared" ref="E194" si="157">F194+G194+H194+I194</f>
        <v>4802.5</v>
      </c>
      <c r="F194" s="68">
        <f>F198+F202+F206+F210</f>
        <v>183.5</v>
      </c>
      <c r="G194" s="68">
        <f t="shared" ref="G194:I194" si="158">G198+G202+G206+G210</f>
        <v>1619</v>
      </c>
      <c r="H194" s="68">
        <f t="shared" si="158"/>
        <v>1500</v>
      </c>
      <c r="I194" s="68">
        <f t="shared" si="158"/>
        <v>1500</v>
      </c>
      <c r="J194" s="76"/>
      <c r="K194" s="73"/>
      <c r="L194" s="10"/>
      <c r="M194" s="73"/>
      <c r="N194" s="73"/>
      <c r="O194" s="73"/>
      <c r="P194" s="73"/>
      <c r="Q194" s="11"/>
    </row>
    <row r="195" spans="1:17" ht="15" customHeight="1" x14ac:dyDescent="0.25">
      <c r="A195" s="71" t="s">
        <v>389</v>
      </c>
      <c r="B195" s="71" t="s">
        <v>264</v>
      </c>
      <c r="C195" s="71" t="s">
        <v>367</v>
      </c>
      <c r="D195" s="10" t="s">
        <v>16</v>
      </c>
      <c r="E195" s="68">
        <f t="shared" ref="E195" si="159">E196+E197+E198</f>
        <v>10119</v>
      </c>
      <c r="F195" s="68">
        <f>F196+F197+F198</f>
        <v>0</v>
      </c>
      <c r="G195" s="68">
        <f>G196+G197+G198</f>
        <v>10119</v>
      </c>
      <c r="H195" s="68">
        <f>H196+H197+H198</f>
        <v>0</v>
      </c>
      <c r="I195" s="68">
        <f>I196+I197+I198</f>
        <v>0</v>
      </c>
      <c r="J195" s="74" t="s">
        <v>390</v>
      </c>
      <c r="K195" s="71" t="s">
        <v>37</v>
      </c>
      <c r="L195" s="10">
        <v>0</v>
      </c>
      <c r="M195" s="71">
        <v>0</v>
      </c>
      <c r="N195" s="71">
        <v>1</v>
      </c>
      <c r="O195" s="71">
        <v>0</v>
      </c>
      <c r="P195" s="71">
        <v>0</v>
      </c>
      <c r="Q195" s="11"/>
    </row>
    <row r="196" spans="1:17" ht="42" customHeight="1" x14ac:dyDescent="0.25">
      <c r="A196" s="72"/>
      <c r="B196" s="72"/>
      <c r="C196" s="72"/>
      <c r="D196" s="10" t="s">
        <v>201</v>
      </c>
      <c r="E196" s="66">
        <f t="shared" ref="E196" si="160">F196+G196+H196+I196</f>
        <v>0</v>
      </c>
      <c r="F196" s="68">
        <f>2848.9-2848.9</f>
        <v>0</v>
      </c>
      <c r="G196" s="68">
        <v>0</v>
      </c>
      <c r="H196" s="68">
        <v>0</v>
      </c>
      <c r="I196" s="68">
        <v>0</v>
      </c>
      <c r="J196" s="75"/>
      <c r="K196" s="72"/>
      <c r="L196" s="10"/>
      <c r="M196" s="72"/>
      <c r="N196" s="72"/>
      <c r="O196" s="72"/>
      <c r="P196" s="72"/>
      <c r="Q196" s="11"/>
    </row>
    <row r="197" spans="1:17" ht="24.75" customHeight="1" x14ac:dyDescent="0.25">
      <c r="A197" s="72"/>
      <c r="B197" s="72"/>
      <c r="C197" s="72"/>
      <c r="D197" s="10" t="s">
        <v>19</v>
      </c>
      <c r="E197" s="66">
        <f t="shared" ref="E197" si="161">F197+G197+H197+I197</f>
        <v>8500</v>
      </c>
      <c r="F197" s="68">
        <f>46551.6-46551.6</f>
        <v>0</v>
      </c>
      <c r="G197" s="68">
        <v>8500</v>
      </c>
      <c r="H197" s="68">
        <v>0</v>
      </c>
      <c r="I197" s="68">
        <v>0</v>
      </c>
      <c r="J197" s="75"/>
      <c r="K197" s="72"/>
      <c r="L197" s="10"/>
      <c r="M197" s="72"/>
      <c r="N197" s="72"/>
      <c r="O197" s="72"/>
      <c r="P197" s="72"/>
      <c r="Q197" s="11"/>
    </row>
    <row r="198" spans="1:17" ht="24.75" customHeight="1" x14ac:dyDescent="0.25">
      <c r="A198" s="73"/>
      <c r="B198" s="73"/>
      <c r="C198" s="73"/>
      <c r="D198" s="10" t="s">
        <v>13</v>
      </c>
      <c r="E198" s="66">
        <f t="shared" ref="E198" si="162">F198+G198+H198+I198</f>
        <v>1619</v>
      </c>
      <c r="F198" s="68">
        <v>0</v>
      </c>
      <c r="G198" s="68">
        <v>1619</v>
      </c>
      <c r="H198" s="68">
        <v>0</v>
      </c>
      <c r="I198" s="68">
        <v>0</v>
      </c>
      <c r="J198" s="76"/>
      <c r="K198" s="73"/>
      <c r="L198" s="10"/>
      <c r="M198" s="73"/>
      <c r="N198" s="73"/>
      <c r="O198" s="73"/>
      <c r="P198" s="73"/>
      <c r="Q198" s="11"/>
    </row>
    <row r="199" spans="1:17" ht="15" customHeight="1" x14ac:dyDescent="0.25">
      <c r="A199" s="71" t="s">
        <v>391</v>
      </c>
      <c r="B199" s="71" t="s">
        <v>264</v>
      </c>
      <c r="C199" s="71" t="s">
        <v>367</v>
      </c>
      <c r="D199" s="10" t="s">
        <v>16</v>
      </c>
      <c r="E199" s="68">
        <f t="shared" ref="E199:G199" si="163">E200+E201+E202</f>
        <v>10000</v>
      </c>
      <c r="F199" s="68">
        <f t="shared" si="163"/>
        <v>0</v>
      </c>
      <c r="G199" s="68">
        <f t="shared" si="163"/>
        <v>0</v>
      </c>
      <c r="H199" s="68">
        <f>H200+H201+H202</f>
        <v>10000</v>
      </c>
      <c r="I199" s="68">
        <f>I200+I201+I202</f>
        <v>0</v>
      </c>
      <c r="J199" s="74" t="s">
        <v>392</v>
      </c>
      <c r="K199" s="71" t="s">
        <v>37</v>
      </c>
      <c r="L199" s="10">
        <v>0</v>
      </c>
      <c r="M199" s="71">
        <v>0</v>
      </c>
      <c r="N199" s="71">
        <v>0</v>
      </c>
      <c r="O199" s="71">
        <v>1</v>
      </c>
      <c r="P199" s="71">
        <v>0</v>
      </c>
      <c r="Q199" s="11"/>
    </row>
    <row r="200" spans="1:17" ht="42" customHeight="1" x14ac:dyDescent="0.25">
      <c r="A200" s="72"/>
      <c r="B200" s="72"/>
      <c r="C200" s="72"/>
      <c r="D200" s="10" t="s">
        <v>201</v>
      </c>
      <c r="E200" s="66">
        <f t="shared" ref="E200" si="164">F200+G200+H200+I200</f>
        <v>0</v>
      </c>
      <c r="F200" s="68">
        <f>2848.9-2848.9</f>
        <v>0</v>
      </c>
      <c r="G200" s="68">
        <v>0</v>
      </c>
      <c r="H200" s="68">
        <v>0</v>
      </c>
      <c r="I200" s="68">
        <v>0</v>
      </c>
      <c r="J200" s="75"/>
      <c r="K200" s="72"/>
      <c r="L200" s="10"/>
      <c r="M200" s="72"/>
      <c r="N200" s="72"/>
      <c r="O200" s="72"/>
      <c r="P200" s="72"/>
      <c r="Q200" s="11"/>
    </row>
    <row r="201" spans="1:17" ht="29.25" customHeight="1" x14ac:dyDescent="0.25">
      <c r="A201" s="72"/>
      <c r="B201" s="72"/>
      <c r="C201" s="72"/>
      <c r="D201" s="10" t="s">
        <v>19</v>
      </c>
      <c r="E201" s="66">
        <f t="shared" ref="E201" si="165">F201+G201+H201+I201</f>
        <v>8500</v>
      </c>
      <c r="F201" s="68">
        <f>46551.6-46551.6</f>
        <v>0</v>
      </c>
      <c r="G201" s="68">
        <v>0</v>
      </c>
      <c r="H201" s="68">
        <v>8500</v>
      </c>
      <c r="I201" s="68">
        <v>0</v>
      </c>
      <c r="J201" s="75"/>
      <c r="K201" s="72"/>
      <c r="L201" s="10"/>
      <c r="M201" s="72"/>
      <c r="N201" s="72"/>
      <c r="O201" s="72"/>
      <c r="P201" s="72"/>
      <c r="Q201" s="11"/>
    </row>
    <row r="202" spans="1:17" ht="29.25" customHeight="1" x14ac:dyDescent="0.25">
      <c r="A202" s="73"/>
      <c r="B202" s="73"/>
      <c r="C202" s="73"/>
      <c r="D202" s="10" t="s">
        <v>13</v>
      </c>
      <c r="E202" s="66">
        <f t="shared" ref="E202" si="166">F202+G202+H202+I202</f>
        <v>1500</v>
      </c>
      <c r="F202" s="68">
        <v>0</v>
      </c>
      <c r="G202" s="68">
        <v>0</v>
      </c>
      <c r="H202" s="68">
        <v>1500</v>
      </c>
      <c r="I202" s="68">
        <v>0</v>
      </c>
      <c r="J202" s="76"/>
      <c r="K202" s="73"/>
      <c r="L202" s="56"/>
      <c r="M202" s="73"/>
      <c r="N202" s="73"/>
      <c r="O202" s="73"/>
      <c r="P202" s="73"/>
      <c r="Q202" s="11"/>
    </row>
    <row r="203" spans="1:17" ht="15" customHeight="1" x14ac:dyDescent="0.25">
      <c r="A203" s="71" t="s">
        <v>393</v>
      </c>
      <c r="B203" s="71" t="s">
        <v>264</v>
      </c>
      <c r="C203" s="71" t="s">
        <v>367</v>
      </c>
      <c r="D203" s="10" t="s">
        <v>16</v>
      </c>
      <c r="E203" s="68">
        <f t="shared" ref="E203:G203" si="167">E204+E205+E206</f>
        <v>1310.2</v>
      </c>
      <c r="F203" s="68">
        <f t="shared" si="167"/>
        <v>1310.2</v>
      </c>
      <c r="G203" s="68">
        <f t="shared" si="167"/>
        <v>0</v>
      </c>
      <c r="H203" s="68">
        <f>H204+H205+H206</f>
        <v>0</v>
      </c>
      <c r="I203" s="68">
        <f>I204+I205+I206</f>
        <v>0</v>
      </c>
      <c r="J203" s="74" t="s">
        <v>394</v>
      </c>
      <c r="K203" s="71" t="s">
        <v>37</v>
      </c>
      <c r="L203" s="10">
        <v>0</v>
      </c>
      <c r="M203" s="71">
        <v>1</v>
      </c>
      <c r="N203" s="71">
        <v>0</v>
      </c>
      <c r="O203" s="71">
        <v>0</v>
      </c>
      <c r="P203" s="71">
        <v>0</v>
      </c>
      <c r="Q203" s="11"/>
    </row>
    <row r="204" spans="1:17" ht="42" customHeight="1" x14ac:dyDescent="0.25">
      <c r="A204" s="72"/>
      <c r="B204" s="72"/>
      <c r="C204" s="72"/>
      <c r="D204" s="10" t="s">
        <v>201</v>
      </c>
      <c r="E204" s="66">
        <f t="shared" ref="E204" si="168">F204+G204+H204+I204</f>
        <v>0</v>
      </c>
      <c r="F204" s="68">
        <f>2848.9-2848.9</f>
        <v>0</v>
      </c>
      <c r="G204" s="68">
        <v>0</v>
      </c>
      <c r="H204" s="68">
        <v>0</v>
      </c>
      <c r="I204" s="68">
        <v>0</v>
      </c>
      <c r="J204" s="75"/>
      <c r="K204" s="72"/>
      <c r="L204" s="10"/>
      <c r="M204" s="72"/>
      <c r="N204" s="72"/>
      <c r="O204" s="72"/>
      <c r="P204" s="72"/>
      <c r="Q204" s="11"/>
    </row>
    <row r="205" spans="1:17" ht="29.25" customHeight="1" x14ac:dyDescent="0.25">
      <c r="A205" s="72"/>
      <c r="B205" s="72"/>
      <c r="C205" s="72"/>
      <c r="D205" s="10" t="s">
        <v>19</v>
      </c>
      <c r="E205" s="66">
        <f t="shared" ref="E205" si="169">F205+G205+H205+I205</f>
        <v>1126.7</v>
      </c>
      <c r="F205" s="68">
        <v>1126.7</v>
      </c>
      <c r="G205" s="68">
        <v>0</v>
      </c>
      <c r="H205" s="68">
        <v>0</v>
      </c>
      <c r="I205" s="68">
        <v>0</v>
      </c>
      <c r="J205" s="75"/>
      <c r="K205" s="72"/>
      <c r="L205" s="10"/>
      <c r="M205" s="72"/>
      <c r="N205" s="72"/>
      <c r="O205" s="72"/>
      <c r="P205" s="72"/>
      <c r="Q205" s="11"/>
    </row>
    <row r="206" spans="1:17" ht="29.25" customHeight="1" x14ac:dyDescent="0.25">
      <c r="A206" s="73"/>
      <c r="B206" s="73"/>
      <c r="C206" s="73"/>
      <c r="D206" s="10" t="s">
        <v>13</v>
      </c>
      <c r="E206" s="66">
        <f t="shared" ref="E206" si="170">F206+G206+H206+I206</f>
        <v>183.5</v>
      </c>
      <c r="F206" s="68">
        <v>183.5</v>
      </c>
      <c r="G206" s="68">
        <v>0</v>
      </c>
      <c r="H206" s="68">
        <v>0</v>
      </c>
      <c r="I206" s="68">
        <v>0</v>
      </c>
      <c r="J206" s="76"/>
      <c r="K206" s="73"/>
      <c r="L206" s="56"/>
      <c r="M206" s="73"/>
      <c r="N206" s="73"/>
      <c r="O206" s="73"/>
      <c r="P206" s="73"/>
      <c r="Q206" s="11"/>
    </row>
    <row r="207" spans="1:17" ht="15" customHeight="1" x14ac:dyDescent="0.25">
      <c r="A207" s="71" t="s">
        <v>395</v>
      </c>
      <c r="B207" s="71" t="s">
        <v>264</v>
      </c>
      <c r="C207" s="71" t="s">
        <v>367</v>
      </c>
      <c r="D207" s="10" t="s">
        <v>16</v>
      </c>
      <c r="E207" s="68">
        <f t="shared" ref="E207:G207" si="171">E208+E209+E210</f>
        <v>10000</v>
      </c>
      <c r="F207" s="68">
        <f t="shared" si="171"/>
        <v>0</v>
      </c>
      <c r="G207" s="68">
        <f t="shared" si="171"/>
        <v>0</v>
      </c>
      <c r="H207" s="68">
        <f>H208+H209+H210</f>
        <v>0</v>
      </c>
      <c r="I207" s="68">
        <f>I208+I209+I210</f>
        <v>10000</v>
      </c>
      <c r="J207" s="74" t="s">
        <v>396</v>
      </c>
      <c r="K207" s="71" t="s">
        <v>37</v>
      </c>
      <c r="L207" s="10">
        <v>0</v>
      </c>
      <c r="M207" s="71">
        <v>0</v>
      </c>
      <c r="N207" s="71">
        <v>0</v>
      </c>
      <c r="O207" s="71">
        <v>0</v>
      </c>
      <c r="P207" s="71">
        <v>1</v>
      </c>
      <c r="Q207" s="11"/>
    </row>
    <row r="208" spans="1:17" ht="42" customHeight="1" x14ac:dyDescent="0.25">
      <c r="A208" s="72"/>
      <c r="B208" s="72"/>
      <c r="C208" s="72"/>
      <c r="D208" s="10" t="s">
        <v>201</v>
      </c>
      <c r="E208" s="66">
        <f t="shared" ref="E208:E210" si="172">F208+G208+H208+I208</f>
        <v>0</v>
      </c>
      <c r="F208" s="68">
        <v>0</v>
      </c>
      <c r="G208" s="68">
        <v>0</v>
      </c>
      <c r="H208" s="68">
        <v>0</v>
      </c>
      <c r="I208" s="68">
        <v>0</v>
      </c>
      <c r="J208" s="75"/>
      <c r="K208" s="72"/>
      <c r="L208" s="10"/>
      <c r="M208" s="72"/>
      <c r="N208" s="72"/>
      <c r="O208" s="72"/>
      <c r="P208" s="72"/>
      <c r="Q208" s="11"/>
    </row>
    <row r="209" spans="1:17" ht="29.25" customHeight="1" x14ac:dyDescent="0.25">
      <c r="A209" s="72"/>
      <c r="B209" s="72"/>
      <c r="C209" s="72"/>
      <c r="D209" s="10" t="s">
        <v>19</v>
      </c>
      <c r="E209" s="66">
        <f t="shared" si="172"/>
        <v>8500</v>
      </c>
      <c r="F209" s="68">
        <v>0</v>
      </c>
      <c r="G209" s="68">
        <v>0</v>
      </c>
      <c r="H209" s="68">
        <v>0</v>
      </c>
      <c r="I209" s="68">
        <v>8500</v>
      </c>
      <c r="J209" s="75"/>
      <c r="K209" s="72"/>
      <c r="L209" s="10"/>
      <c r="M209" s="72"/>
      <c r="N209" s="72"/>
      <c r="O209" s="72"/>
      <c r="P209" s="72"/>
      <c r="Q209" s="11"/>
    </row>
    <row r="210" spans="1:17" ht="29.25" customHeight="1" x14ac:dyDescent="0.25">
      <c r="A210" s="73"/>
      <c r="B210" s="73"/>
      <c r="C210" s="73"/>
      <c r="D210" s="10" t="s">
        <v>13</v>
      </c>
      <c r="E210" s="66">
        <f t="shared" si="172"/>
        <v>1500</v>
      </c>
      <c r="F210" s="68">
        <v>0</v>
      </c>
      <c r="G210" s="68">
        <v>0</v>
      </c>
      <c r="H210" s="68">
        <v>0</v>
      </c>
      <c r="I210" s="68">
        <v>1500</v>
      </c>
      <c r="J210" s="76"/>
      <c r="K210" s="73"/>
      <c r="L210" s="56"/>
      <c r="M210" s="73"/>
      <c r="N210" s="73"/>
      <c r="O210" s="73"/>
      <c r="P210" s="73"/>
      <c r="Q210" s="11"/>
    </row>
    <row r="211" spans="1:17" ht="15" customHeight="1" x14ac:dyDescent="0.25">
      <c r="A211" s="71" t="s">
        <v>342</v>
      </c>
      <c r="B211" s="71" t="s">
        <v>264</v>
      </c>
      <c r="C211" s="71" t="s">
        <v>367</v>
      </c>
      <c r="D211" s="10" t="s">
        <v>16</v>
      </c>
      <c r="E211" s="66">
        <f>E212+E213</f>
        <v>5275.1</v>
      </c>
      <c r="F211" s="66">
        <f>F212+F213</f>
        <v>1218.2</v>
      </c>
      <c r="G211" s="66">
        <f>G212+G213</f>
        <v>1352.3</v>
      </c>
      <c r="H211" s="66">
        <f>H212+H213</f>
        <v>1352.3</v>
      </c>
      <c r="I211" s="66">
        <f>I212+I213</f>
        <v>1352.3</v>
      </c>
      <c r="J211" s="74" t="s">
        <v>238</v>
      </c>
      <c r="K211" s="77" t="s">
        <v>18</v>
      </c>
      <c r="L211" s="77">
        <v>0</v>
      </c>
      <c r="M211" s="77">
        <v>100</v>
      </c>
      <c r="N211" s="77">
        <v>100</v>
      </c>
      <c r="O211" s="77">
        <v>100</v>
      </c>
      <c r="P211" s="77">
        <v>100</v>
      </c>
      <c r="Q211" s="15"/>
    </row>
    <row r="212" spans="1:17" ht="58.7" customHeight="1" x14ac:dyDescent="0.25">
      <c r="A212" s="72"/>
      <c r="B212" s="72"/>
      <c r="C212" s="72"/>
      <c r="D212" s="10" t="s">
        <v>244</v>
      </c>
      <c r="E212" s="66">
        <f t="shared" ref="E212" si="173">F212+G212+H212+I212</f>
        <v>5275.1</v>
      </c>
      <c r="F212" s="68">
        <f>F215</f>
        <v>1218.2</v>
      </c>
      <c r="G212" s="68">
        <f t="shared" ref="G212:I212" si="174">G215</f>
        <v>1352.3</v>
      </c>
      <c r="H212" s="68">
        <f t="shared" si="174"/>
        <v>1352.3</v>
      </c>
      <c r="I212" s="68">
        <f t="shared" si="174"/>
        <v>1352.3</v>
      </c>
      <c r="J212" s="75"/>
      <c r="K212" s="78"/>
      <c r="L212" s="78"/>
      <c r="M212" s="78"/>
      <c r="N212" s="78"/>
      <c r="O212" s="78"/>
      <c r="P212" s="78"/>
      <c r="Q212" s="11"/>
    </row>
    <row r="213" spans="1:17" ht="48.75" customHeight="1" x14ac:dyDescent="0.25">
      <c r="A213" s="73"/>
      <c r="B213" s="73"/>
      <c r="C213" s="73"/>
      <c r="D213" s="10" t="s">
        <v>13</v>
      </c>
      <c r="E213" s="66">
        <f t="shared" ref="E213" si="175">F213+G213+H213+I213</f>
        <v>0</v>
      </c>
      <c r="F213" s="68">
        <f t="shared" ref="F213" si="176">F216</f>
        <v>0</v>
      </c>
      <c r="G213" s="68">
        <f t="shared" ref="G213:H213" si="177">G216</f>
        <v>0</v>
      </c>
      <c r="H213" s="68">
        <f t="shared" si="177"/>
        <v>0</v>
      </c>
      <c r="I213" s="68">
        <v>0</v>
      </c>
      <c r="J213" s="76"/>
      <c r="K213" s="79"/>
      <c r="L213" s="79"/>
      <c r="M213" s="79"/>
      <c r="N213" s="79"/>
      <c r="O213" s="79"/>
      <c r="P213" s="79"/>
      <c r="Q213" s="11"/>
    </row>
    <row r="214" spans="1:17" ht="15" customHeight="1" x14ac:dyDescent="0.25">
      <c r="A214" s="71" t="s">
        <v>228</v>
      </c>
      <c r="B214" s="71" t="s">
        <v>264</v>
      </c>
      <c r="C214" s="71" t="s">
        <v>367</v>
      </c>
      <c r="D214" s="10" t="s">
        <v>16</v>
      </c>
      <c r="E214" s="66">
        <f>E215+E216</f>
        <v>5275.1</v>
      </c>
      <c r="F214" s="66">
        <f>F215+F216</f>
        <v>1218.2</v>
      </c>
      <c r="G214" s="66">
        <f>G215+G216</f>
        <v>1352.3</v>
      </c>
      <c r="H214" s="66">
        <f>H215+H216</f>
        <v>1352.3</v>
      </c>
      <c r="I214" s="66">
        <f>I215+I216</f>
        <v>1352.3</v>
      </c>
      <c r="J214" s="74" t="s">
        <v>239</v>
      </c>
      <c r="K214" s="77" t="s">
        <v>37</v>
      </c>
      <c r="L214" s="77">
        <v>0</v>
      </c>
      <c r="M214" s="77">
        <v>4</v>
      </c>
      <c r="N214" s="77">
        <v>4</v>
      </c>
      <c r="O214" s="77">
        <v>4</v>
      </c>
      <c r="P214" s="77">
        <v>4</v>
      </c>
      <c r="Q214" s="15"/>
    </row>
    <row r="215" spans="1:17" ht="45.75" customHeight="1" x14ac:dyDescent="0.25">
      <c r="A215" s="72"/>
      <c r="B215" s="72"/>
      <c r="C215" s="72"/>
      <c r="D215" s="10" t="s">
        <v>201</v>
      </c>
      <c r="E215" s="66">
        <f t="shared" ref="E215" si="178">F215+G215+H215+I215</f>
        <v>5275.1</v>
      </c>
      <c r="F215" s="68">
        <v>1218.2</v>
      </c>
      <c r="G215" s="68">
        <v>1352.3</v>
      </c>
      <c r="H215" s="68">
        <v>1352.3</v>
      </c>
      <c r="I215" s="68">
        <v>1352.3</v>
      </c>
      <c r="J215" s="75"/>
      <c r="K215" s="78"/>
      <c r="L215" s="78"/>
      <c r="M215" s="78"/>
      <c r="N215" s="78"/>
      <c r="O215" s="78"/>
      <c r="P215" s="78"/>
      <c r="Q215" s="11"/>
    </row>
    <row r="216" spans="1:17" ht="48.2" customHeight="1" x14ac:dyDescent="0.25">
      <c r="A216" s="73"/>
      <c r="B216" s="73"/>
      <c r="C216" s="73"/>
      <c r="D216" s="10" t="s">
        <v>13</v>
      </c>
      <c r="E216" s="66">
        <f t="shared" ref="E216" si="179">F216+G216+H216+I216</f>
        <v>0</v>
      </c>
      <c r="F216" s="68">
        <v>0</v>
      </c>
      <c r="G216" s="68">
        <v>0</v>
      </c>
      <c r="H216" s="68">
        <v>0</v>
      </c>
      <c r="I216" s="68">
        <v>0</v>
      </c>
      <c r="J216" s="76"/>
      <c r="K216" s="79"/>
      <c r="L216" s="79"/>
      <c r="M216" s="79"/>
      <c r="N216" s="79"/>
      <c r="O216" s="79"/>
      <c r="P216" s="79"/>
      <c r="Q216" s="11"/>
    </row>
    <row r="217" spans="1:17" ht="15" customHeight="1" x14ac:dyDescent="0.25">
      <c r="A217" s="71" t="s">
        <v>256</v>
      </c>
      <c r="B217" s="71" t="s">
        <v>264</v>
      </c>
      <c r="C217" s="71" t="s">
        <v>367</v>
      </c>
      <c r="D217" s="10" t="s">
        <v>16</v>
      </c>
      <c r="E217" s="66">
        <f>E218+E219+E220</f>
        <v>141769.59999999998</v>
      </c>
      <c r="F217" s="66">
        <f>F218+F219+F220</f>
        <v>31630.6</v>
      </c>
      <c r="G217" s="66">
        <f>G218+G219+G220</f>
        <v>44213.7</v>
      </c>
      <c r="H217" s="66">
        <f>H218+H219+H220</f>
        <v>33798.800000000003</v>
      </c>
      <c r="I217" s="66">
        <f>I218+I219+I220</f>
        <v>32126.5</v>
      </c>
      <c r="J217" s="74" t="s">
        <v>78</v>
      </c>
      <c r="K217" s="71" t="s">
        <v>18</v>
      </c>
      <c r="L217" s="71">
        <v>83.67</v>
      </c>
      <c r="M217" s="71">
        <v>100</v>
      </c>
      <c r="N217" s="71">
        <v>100</v>
      </c>
      <c r="O217" s="71">
        <v>100</v>
      </c>
      <c r="P217" s="71">
        <v>100</v>
      </c>
      <c r="Q217" s="11"/>
    </row>
    <row r="218" spans="1:17" ht="42.75" customHeight="1" x14ac:dyDescent="0.25">
      <c r="A218" s="72"/>
      <c r="B218" s="72"/>
      <c r="C218" s="72"/>
      <c r="D218" s="10" t="s">
        <v>201</v>
      </c>
      <c r="E218" s="66">
        <f t="shared" ref="E218" si="180">F218+G218+H218+I218</f>
        <v>7180.5000000000009</v>
      </c>
      <c r="F218" s="68">
        <f>F222</f>
        <v>1673.6000000000001</v>
      </c>
      <c r="G218" s="68">
        <f t="shared" ref="G218:I218" si="181">G222</f>
        <v>2210.6999999999998</v>
      </c>
      <c r="H218" s="68">
        <f t="shared" si="181"/>
        <v>1689.9</v>
      </c>
      <c r="I218" s="68">
        <f t="shared" si="181"/>
        <v>1606.3</v>
      </c>
      <c r="J218" s="75"/>
      <c r="K218" s="72"/>
      <c r="L218" s="72"/>
      <c r="M218" s="72"/>
      <c r="N218" s="72"/>
      <c r="O218" s="72"/>
      <c r="P218" s="72"/>
      <c r="Q218" s="11"/>
    </row>
    <row r="219" spans="1:17" ht="25.5" x14ac:dyDescent="0.25">
      <c r="A219" s="72"/>
      <c r="B219" s="72"/>
      <c r="C219" s="72"/>
      <c r="D219" s="10" t="s">
        <v>61</v>
      </c>
      <c r="E219" s="66">
        <f t="shared" ref="E219" si="182">F219+G219+H219+I219</f>
        <v>5748.3</v>
      </c>
      <c r="F219" s="68">
        <f t="shared" ref="F219:F220" si="183">F223</f>
        <v>2406.6999999999998</v>
      </c>
      <c r="G219" s="68">
        <f t="shared" ref="G219:I219" si="184">G223</f>
        <v>1341.4</v>
      </c>
      <c r="H219" s="68">
        <f t="shared" si="184"/>
        <v>1025.5</v>
      </c>
      <c r="I219" s="68">
        <f t="shared" si="184"/>
        <v>974.7</v>
      </c>
      <c r="J219" s="75"/>
      <c r="K219" s="72"/>
      <c r="L219" s="73"/>
      <c r="M219" s="72"/>
      <c r="N219" s="72"/>
      <c r="O219" s="72"/>
      <c r="P219" s="72"/>
      <c r="Q219" s="11"/>
    </row>
    <row r="220" spans="1:17" x14ac:dyDescent="0.25">
      <c r="A220" s="73"/>
      <c r="B220" s="73"/>
      <c r="C220" s="73"/>
      <c r="D220" s="10" t="s">
        <v>250</v>
      </c>
      <c r="E220" s="66">
        <f t="shared" ref="E220" si="185">F220+G220+H220+I220</f>
        <v>128840.79999999999</v>
      </c>
      <c r="F220" s="68">
        <f t="shared" si="183"/>
        <v>27550.3</v>
      </c>
      <c r="G220" s="68">
        <f t="shared" ref="G220:I220" si="186">G224</f>
        <v>40661.599999999999</v>
      </c>
      <c r="H220" s="68">
        <f t="shared" si="186"/>
        <v>31083.4</v>
      </c>
      <c r="I220" s="68">
        <f t="shared" si="186"/>
        <v>29545.5</v>
      </c>
      <c r="J220" s="76"/>
      <c r="K220" s="73"/>
      <c r="L220" s="57"/>
      <c r="M220" s="73"/>
      <c r="N220" s="73"/>
      <c r="O220" s="73"/>
      <c r="P220" s="73"/>
      <c r="Q220" s="11"/>
    </row>
    <row r="221" spans="1:17" ht="15" customHeight="1" x14ac:dyDescent="0.25">
      <c r="A221" s="71" t="s">
        <v>197</v>
      </c>
      <c r="B221" s="71" t="s">
        <v>264</v>
      </c>
      <c r="C221" s="71" t="s">
        <v>367</v>
      </c>
      <c r="D221" s="10" t="s">
        <v>16</v>
      </c>
      <c r="E221" s="66">
        <f>E222+E223+E224</f>
        <v>141769.59999999998</v>
      </c>
      <c r="F221" s="66">
        <f>F222+F223+F224</f>
        <v>31630.6</v>
      </c>
      <c r="G221" s="66">
        <f>G222+G223+G224</f>
        <v>44213.7</v>
      </c>
      <c r="H221" s="66">
        <f>H222+H223+H224</f>
        <v>33798.800000000003</v>
      </c>
      <c r="I221" s="66">
        <f>I222+I223+I224</f>
        <v>32126.5</v>
      </c>
      <c r="J221" s="74" t="s">
        <v>79</v>
      </c>
      <c r="K221" s="71" t="s">
        <v>25</v>
      </c>
      <c r="L221" s="71">
        <v>100</v>
      </c>
      <c r="M221" s="71">
        <v>23</v>
      </c>
      <c r="N221" s="71">
        <v>23</v>
      </c>
      <c r="O221" s="71">
        <v>23</v>
      </c>
      <c r="P221" s="71">
        <v>23</v>
      </c>
      <c r="Q221" s="11"/>
    </row>
    <row r="222" spans="1:17" ht="44.45" customHeight="1" x14ac:dyDescent="0.25">
      <c r="A222" s="72"/>
      <c r="B222" s="72"/>
      <c r="C222" s="72"/>
      <c r="D222" s="10" t="s">
        <v>201</v>
      </c>
      <c r="E222" s="66">
        <f t="shared" ref="E222" si="187">F222+G222+H222+I222</f>
        <v>7180.5000000000009</v>
      </c>
      <c r="F222" s="68">
        <f>1576.7+96.9</f>
        <v>1673.6000000000001</v>
      </c>
      <c r="G222" s="68">
        <v>2210.6999999999998</v>
      </c>
      <c r="H222" s="68">
        <v>1689.9</v>
      </c>
      <c r="I222" s="68">
        <v>1606.3</v>
      </c>
      <c r="J222" s="75"/>
      <c r="K222" s="72"/>
      <c r="L222" s="72"/>
      <c r="M222" s="72"/>
      <c r="N222" s="72"/>
      <c r="O222" s="72"/>
      <c r="P222" s="72"/>
      <c r="Q222" s="11"/>
    </row>
    <row r="223" spans="1:17" ht="25.5" x14ac:dyDescent="0.25">
      <c r="A223" s="72"/>
      <c r="B223" s="72"/>
      <c r="C223" s="72"/>
      <c r="D223" s="10" t="s">
        <v>13</v>
      </c>
      <c r="E223" s="66">
        <f t="shared" ref="E223" si="188">F223+G223+H223+I223</f>
        <v>5748.3</v>
      </c>
      <c r="F223" s="68">
        <v>2406.6999999999998</v>
      </c>
      <c r="G223" s="68">
        <v>1341.4</v>
      </c>
      <c r="H223" s="68">
        <v>1025.5</v>
      </c>
      <c r="I223" s="68">
        <v>974.7</v>
      </c>
      <c r="J223" s="75"/>
      <c r="K223" s="72"/>
      <c r="L223" s="73"/>
      <c r="M223" s="72"/>
      <c r="N223" s="72"/>
      <c r="O223" s="72"/>
      <c r="P223" s="72"/>
      <c r="Q223" s="11"/>
    </row>
    <row r="224" spans="1:17" ht="65.25" customHeight="1" x14ac:dyDescent="0.25">
      <c r="A224" s="73"/>
      <c r="B224" s="73"/>
      <c r="C224" s="73"/>
      <c r="D224" s="10" t="s">
        <v>19</v>
      </c>
      <c r="E224" s="66">
        <f t="shared" ref="E224" si="189">F224+G224+H224+I224</f>
        <v>128840.79999999999</v>
      </c>
      <c r="F224" s="68">
        <v>27550.3</v>
      </c>
      <c r="G224" s="68">
        <v>40661.599999999999</v>
      </c>
      <c r="H224" s="68">
        <v>31083.4</v>
      </c>
      <c r="I224" s="68">
        <v>29545.5</v>
      </c>
      <c r="J224" s="76"/>
      <c r="K224" s="73"/>
      <c r="L224" s="57"/>
      <c r="M224" s="73"/>
      <c r="N224" s="73"/>
      <c r="O224" s="73"/>
      <c r="P224" s="73"/>
      <c r="Q224" s="11"/>
    </row>
    <row r="225" spans="1:17" ht="15" customHeight="1" x14ac:dyDescent="0.25">
      <c r="A225" s="71" t="s">
        <v>80</v>
      </c>
      <c r="B225" s="71" t="s">
        <v>264</v>
      </c>
      <c r="C225" s="71" t="s">
        <v>367</v>
      </c>
      <c r="D225" s="10" t="s">
        <v>16</v>
      </c>
      <c r="E225" s="66">
        <f>E226+E227+E228</f>
        <v>0</v>
      </c>
      <c r="F225" s="66">
        <f>F226+F227+F228</f>
        <v>0</v>
      </c>
      <c r="G225" s="66">
        <f>G226+G227+G228</f>
        <v>0</v>
      </c>
      <c r="H225" s="66">
        <f>H226+H227+H228</f>
        <v>0</v>
      </c>
      <c r="I225" s="66">
        <f>I226+I227+I228</f>
        <v>0</v>
      </c>
      <c r="J225" s="74" t="s">
        <v>81</v>
      </c>
      <c r="K225" s="71" t="s">
        <v>18</v>
      </c>
      <c r="L225" s="71">
        <v>83.67</v>
      </c>
      <c r="M225" s="71">
        <v>100</v>
      </c>
      <c r="N225" s="71">
        <v>100</v>
      </c>
      <c r="O225" s="71">
        <v>100</v>
      </c>
      <c r="P225" s="71">
        <v>100</v>
      </c>
      <c r="Q225" s="11"/>
    </row>
    <row r="226" spans="1:17" ht="41.25" customHeight="1" x14ac:dyDescent="0.25">
      <c r="A226" s="72"/>
      <c r="B226" s="72"/>
      <c r="C226" s="72"/>
      <c r="D226" s="10" t="s">
        <v>201</v>
      </c>
      <c r="E226" s="66">
        <f t="shared" ref="E226" si="190">F226+G226+H226+I226</f>
        <v>0</v>
      </c>
      <c r="F226" s="68">
        <f t="shared" ref="F226:F228" si="191">F230</f>
        <v>0</v>
      </c>
      <c r="G226" s="68">
        <f t="shared" ref="G226:H226" si="192">G230</f>
        <v>0</v>
      </c>
      <c r="H226" s="68">
        <f t="shared" si="192"/>
        <v>0</v>
      </c>
      <c r="I226" s="68">
        <v>0</v>
      </c>
      <c r="J226" s="75"/>
      <c r="K226" s="72"/>
      <c r="L226" s="72"/>
      <c r="M226" s="72"/>
      <c r="N226" s="72"/>
      <c r="O226" s="72"/>
      <c r="P226" s="72"/>
      <c r="Q226" s="11"/>
    </row>
    <row r="227" spans="1:17" ht="25.5" x14ac:dyDescent="0.25">
      <c r="A227" s="72"/>
      <c r="B227" s="72"/>
      <c r="C227" s="72"/>
      <c r="D227" s="10" t="s">
        <v>13</v>
      </c>
      <c r="E227" s="66">
        <f t="shared" ref="E227" si="193">F227+G227+H227+I227</f>
        <v>0</v>
      </c>
      <c r="F227" s="68">
        <f t="shared" si="191"/>
        <v>0</v>
      </c>
      <c r="G227" s="68">
        <f t="shared" ref="G227:H227" si="194">G231</f>
        <v>0</v>
      </c>
      <c r="H227" s="68">
        <f t="shared" si="194"/>
        <v>0</v>
      </c>
      <c r="I227" s="68">
        <v>0</v>
      </c>
      <c r="J227" s="75"/>
      <c r="K227" s="72"/>
      <c r="L227" s="73"/>
      <c r="M227" s="72"/>
      <c r="N227" s="72"/>
      <c r="O227" s="72"/>
      <c r="P227" s="72"/>
      <c r="Q227" s="11"/>
    </row>
    <row r="228" spans="1:17" ht="27.75" customHeight="1" x14ac:dyDescent="0.25">
      <c r="A228" s="73"/>
      <c r="B228" s="73"/>
      <c r="C228" s="73"/>
      <c r="D228" s="10" t="s">
        <v>19</v>
      </c>
      <c r="E228" s="66">
        <f t="shared" ref="E228" si="195">F228+G228+H228+I228</f>
        <v>0</v>
      </c>
      <c r="F228" s="68">
        <f t="shared" si="191"/>
        <v>0</v>
      </c>
      <c r="G228" s="68">
        <f t="shared" ref="G228:H228" si="196">G232</f>
        <v>0</v>
      </c>
      <c r="H228" s="68">
        <f t="shared" si="196"/>
        <v>0</v>
      </c>
      <c r="I228" s="68">
        <v>0</v>
      </c>
      <c r="J228" s="76"/>
      <c r="K228" s="73"/>
      <c r="L228" s="57"/>
      <c r="M228" s="73"/>
      <c r="N228" s="73"/>
      <c r="O228" s="73"/>
      <c r="P228" s="73"/>
      <c r="Q228" s="11"/>
    </row>
    <row r="229" spans="1:17" ht="15" customHeight="1" x14ac:dyDescent="0.25">
      <c r="A229" s="71" t="s">
        <v>205</v>
      </c>
      <c r="B229" s="71" t="s">
        <v>264</v>
      </c>
      <c r="C229" s="71" t="s">
        <v>367</v>
      </c>
      <c r="D229" s="10" t="s">
        <v>16</v>
      </c>
      <c r="E229" s="66">
        <f>E230+E231+E232</f>
        <v>0</v>
      </c>
      <c r="F229" s="66">
        <f>F230+F231+F232</f>
        <v>0</v>
      </c>
      <c r="G229" s="66">
        <f>G230+G231+G232</f>
        <v>0</v>
      </c>
      <c r="H229" s="66">
        <f>H230+H231+H232</f>
        <v>0</v>
      </c>
      <c r="I229" s="66">
        <f>I230+I231+I232</f>
        <v>0</v>
      </c>
      <c r="J229" s="74" t="s">
        <v>82</v>
      </c>
      <c r="K229" s="71" t="s">
        <v>83</v>
      </c>
      <c r="L229" s="71">
        <v>100</v>
      </c>
      <c r="M229" s="71">
        <v>3105</v>
      </c>
      <c r="N229" s="71">
        <v>3105</v>
      </c>
      <c r="O229" s="71">
        <v>3105</v>
      </c>
      <c r="P229" s="71">
        <v>3105</v>
      </c>
      <c r="Q229" s="11"/>
    </row>
    <row r="230" spans="1:17" ht="46.5" customHeight="1" x14ac:dyDescent="0.25">
      <c r="A230" s="72"/>
      <c r="B230" s="72"/>
      <c r="C230" s="72"/>
      <c r="D230" s="10" t="s">
        <v>201</v>
      </c>
      <c r="E230" s="66">
        <f t="shared" ref="E230" si="197">F230+G230+H230+I230</f>
        <v>0</v>
      </c>
      <c r="F230" s="68">
        <v>0</v>
      </c>
      <c r="G230" s="68">
        <v>0</v>
      </c>
      <c r="H230" s="68">
        <v>0</v>
      </c>
      <c r="I230" s="68">
        <v>0</v>
      </c>
      <c r="J230" s="75"/>
      <c r="K230" s="72"/>
      <c r="L230" s="72"/>
      <c r="M230" s="72"/>
      <c r="N230" s="72"/>
      <c r="O230" s="72"/>
      <c r="P230" s="72"/>
      <c r="Q230" s="11"/>
    </row>
    <row r="231" spans="1:17" ht="25.5" x14ac:dyDescent="0.25">
      <c r="A231" s="72"/>
      <c r="B231" s="72"/>
      <c r="C231" s="72"/>
      <c r="D231" s="10" t="s">
        <v>13</v>
      </c>
      <c r="E231" s="66">
        <f t="shared" ref="E231" si="198">F231+G231+H231+I231</f>
        <v>0</v>
      </c>
      <c r="F231" s="68">
        <v>0</v>
      </c>
      <c r="G231" s="68">
        <v>0</v>
      </c>
      <c r="H231" s="68">
        <v>0</v>
      </c>
      <c r="I231" s="68">
        <v>0</v>
      </c>
      <c r="J231" s="75"/>
      <c r="K231" s="72"/>
      <c r="L231" s="73"/>
      <c r="M231" s="72"/>
      <c r="N231" s="72"/>
      <c r="O231" s="72"/>
      <c r="P231" s="72"/>
      <c r="Q231" s="11"/>
    </row>
    <row r="232" spans="1:17" ht="63" customHeight="1" x14ac:dyDescent="0.25">
      <c r="A232" s="73"/>
      <c r="B232" s="73"/>
      <c r="C232" s="73"/>
      <c r="D232" s="10" t="s">
        <v>19</v>
      </c>
      <c r="E232" s="66">
        <f t="shared" ref="E232" si="199">F232+G232+H232+I232</f>
        <v>0</v>
      </c>
      <c r="F232" s="68">
        <v>0</v>
      </c>
      <c r="G232" s="68">
        <v>0</v>
      </c>
      <c r="H232" s="68">
        <v>0</v>
      </c>
      <c r="I232" s="68">
        <v>0</v>
      </c>
      <c r="J232" s="76"/>
      <c r="K232" s="73"/>
      <c r="L232" s="57"/>
      <c r="M232" s="73"/>
      <c r="N232" s="73"/>
      <c r="O232" s="73"/>
      <c r="P232" s="73"/>
      <c r="Q232" s="11"/>
    </row>
    <row r="233" spans="1:17" ht="15" customHeight="1" x14ac:dyDescent="0.25">
      <c r="A233" s="71" t="s">
        <v>257</v>
      </c>
      <c r="B233" s="71" t="s">
        <v>264</v>
      </c>
      <c r="C233" s="71" t="s">
        <v>367</v>
      </c>
      <c r="D233" s="10" t="s">
        <v>16</v>
      </c>
      <c r="E233" s="66">
        <f>E234+E235+E236</f>
        <v>103363.9</v>
      </c>
      <c r="F233" s="66">
        <f>F234+F235+F236</f>
        <v>48411.199999999997</v>
      </c>
      <c r="G233" s="66">
        <f>G234+G235+G236</f>
        <v>27484.7</v>
      </c>
      <c r="H233" s="66">
        <f>H234+H235+H236</f>
        <v>27468</v>
      </c>
      <c r="I233" s="66">
        <f>I234+I235+I236</f>
        <v>0</v>
      </c>
      <c r="J233" s="74" t="s">
        <v>182</v>
      </c>
      <c r="K233" s="71" t="s">
        <v>18</v>
      </c>
      <c r="L233" s="71">
        <v>83.67</v>
      </c>
      <c r="M233" s="71">
        <v>100</v>
      </c>
      <c r="N233" s="71">
        <v>100</v>
      </c>
      <c r="O233" s="71">
        <v>100</v>
      </c>
      <c r="P233" s="71">
        <v>100</v>
      </c>
      <c r="Q233" s="11"/>
    </row>
    <row r="234" spans="1:17" ht="42" customHeight="1" x14ac:dyDescent="0.25">
      <c r="A234" s="72"/>
      <c r="B234" s="72"/>
      <c r="C234" s="72"/>
      <c r="D234" s="10" t="s">
        <v>201</v>
      </c>
      <c r="E234" s="66">
        <f t="shared" ref="E234" si="200">F234+G234+H234+I234</f>
        <v>0</v>
      </c>
      <c r="F234" s="68">
        <f t="shared" ref="F234:F236" si="201">F238</f>
        <v>0</v>
      </c>
      <c r="G234" s="68">
        <f t="shared" ref="G234:I234" si="202">G238</f>
        <v>0</v>
      </c>
      <c r="H234" s="68">
        <f t="shared" si="202"/>
        <v>0</v>
      </c>
      <c r="I234" s="68">
        <f t="shared" si="202"/>
        <v>0</v>
      </c>
      <c r="J234" s="75"/>
      <c r="K234" s="72"/>
      <c r="L234" s="72"/>
      <c r="M234" s="72"/>
      <c r="N234" s="72"/>
      <c r="O234" s="72"/>
      <c r="P234" s="72"/>
      <c r="Q234" s="11"/>
    </row>
    <row r="235" spans="1:17" ht="25.5" x14ac:dyDescent="0.25">
      <c r="A235" s="72"/>
      <c r="B235" s="72"/>
      <c r="C235" s="72"/>
      <c r="D235" s="10" t="s">
        <v>13</v>
      </c>
      <c r="E235" s="66">
        <f t="shared" ref="E235" si="203">F235+G235+H235+I235</f>
        <v>0</v>
      </c>
      <c r="F235" s="68">
        <f t="shared" si="201"/>
        <v>0</v>
      </c>
      <c r="G235" s="68">
        <f t="shared" ref="G235:I235" si="204">G239</f>
        <v>0</v>
      </c>
      <c r="H235" s="68">
        <f t="shared" si="204"/>
        <v>0</v>
      </c>
      <c r="I235" s="68">
        <f t="shared" si="204"/>
        <v>0</v>
      </c>
      <c r="J235" s="75"/>
      <c r="K235" s="72"/>
      <c r="L235" s="73"/>
      <c r="M235" s="72"/>
      <c r="N235" s="72"/>
      <c r="O235" s="72"/>
      <c r="P235" s="72"/>
      <c r="Q235" s="11"/>
    </row>
    <row r="236" spans="1:17" ht="73.5" customHeight="1" x14ac:dyDescent="0.25">
      <c r="A236" s="73"/>
      <c r="B236" s="73"/>
      <c r="C236" s="73"/>
      <c r="D236" s="10" t="s">
        <v>250</v>
      </c>
      <c r="E236" s="66">
        <f t="shared" ref="E236" si="205">F236+G236+H236+I236</f>
        <v>103363.9</v>
      </c>
      <c r="F236" s="68">
        <f t="shared" si="201"/>
        <v>48411.199999999997</v>
      </c>
      <c r="G236" s="68">
        <f t="shared" ref="G236:I236" si="206">G240</f>
        <v>27484.7</v>
      </c>
      <c r="H236" s="68">
        <f t="shared" si="206"/>
        <v>27468</v>
      </c>
      <c r="I236" s="68">
        <f t="shared" si="206"/>
        <v>0</v>
      </c>
      <c r="J236" s="76"/>
      <c r="K236" s="73"/>
      <c r="L236" s="57"/>
      <c r="M236" s="73"/>
      <c r="N236" s="73"/>
      <c r="O236" s="73"/>
      <c r="P236" s="73"/>
      <c r="Q236" s="11"/>
    </row>
    <row r="237" spans="1:17" ht="15" customHeight="1" x14ac:dyDescent="0.25">
      <c r="A237" s="71" t="s">
        <v>196</v>
      </c>
      <c r="B237" s="71" t="s">
        <v>264</v>
      </c>
      <c r="C237" s="71" t="s">
        <v>367</v>
      </c>
      <c r="D237" s="10" t="s">
        <v>16</v>
      </c>
      <c r="E237" s="66">
        <f t="shared" ref="E237:G237" si="207">E238+E239+E240</f>
        <v>103363.9</v>
      </c>
      <c r="F237" s="66">
        <f t="shared" si="207"/>
        <v>48411.199999999997</v>
      </c>
      <c r="G237" s="66">
        <f t="shared" si="207"/>
        <v>27484.7</v>
      </c>
      <c r="H237" s="66">
        <f>H238+H239+H240</f>
        <v>27468</v>
      </c>
      <c r="I237" s="66">
        <f>I238+I239+I240</f>
        <v>0</v>
      </c>
      <c r="J237" s="74" t="s">
        <v>84</v>
      </c>
      <c r="K237" s="71" t="s">
        <v>83</v>
      </c>
      <c r="L237" s="71">
        <v>100</v>
      </c>
      <c r="M237" s="71">
        <v>358</v>
      </c>
      <c r="N237" s="71">
        <v>358</v>
      </c>
      <c r="O237" s="71">
        <v>358</v>
      </c>
      <c r="P237" s="71">
        <v>358</v>
      </c>
      <c r="Q237" s="11"/>
    </row>
    <row r="238" spans="1:17" ht="45.75" customHeight="1" x14ac:dyDescent="0.25">
      <c r="A238" s="72"/>
      <c r="B238" s="72"/>
      <c r="C238" s="72"/>
      <c r="D238" s="10" t="s">
        <v>201</v>
      </c>
      <c r="E238" s="66">
        <f t="shared" ref="E238" si="208">F238+G238+H238+I238</f>
        <v>0</v>
      </c>
      <c r="F238" s="68">
        <v>0</v>
      </c>
      <c r="G238" s="68">
        <v>0</v>
      </c>
      <c r="H238" s="68">
        <v>0</v>
      </c>
      <c r="I238" s="68">
        <v>0</v>
      </c>
      <c r="J238" s="75"/>
      <c r="K238" s="72"/>
      <c r="L238" s="72"/>
      <c r="M238" s="72"/>
      <c r="N238" s="72"/>
      <c r="O238" s="72"/>
      <c r="P238" s="72"/>
      <c r="Q238" s="11"/>
    </row>
    <row r="239" spans="1:17" ht="25.5" x14ac:dyDescent="0.25">
      <c r="A239" s="72"/>
      <c r="B239" s="72"/>
      <c r="C239" s="72"/>
      <c r="D239" s="10" t="s">
        <v>13</v>
      </c>
      <c r="E239" s="66">
        <f t="shared" ref="E239" si="209">F239+G239+H239+I239</f>
        <v>0</v>
      </c>
      <c r="F239" s="68">
        <v>0</v>
      </c>
      <c r="G239" s="68">
        <v>0</v>
      </c>
      <c r="H239" s="68">
        <v>0</v>
      </c>
      <c r="I239" s="68">
        <v>0</v>
      </c>
      <c r="J239" s="75"/>
      <c r="K239" s="72"/>
      <c r="L239" s="73"/>
      <c r="M239" s="72"/>
      <c r="N239" s="72"/>
      <c r="O239" s="72"/>
      <c r="P239" s="72"/>
      <c r="Q239" s="11"/>
    </row>
    <row r="240" spans="1:17" ht="22.7" customHeight="1" x14ac:dyDescent="0.25">
      <c r="A240" s="73"/>
      <c r="B240" s="73"/>
      <c r="C240" s="73"/>
      <c r="D240" s="10" t="s">
        <v>19</v>
      </c>
      <c r="E240" s="66">
        <f t="shared" ref="E240" si="210">F240+G240+H240+I240</f>
        <v>103363.9</v>
      </c>
      <c r="F240" s="68">
        <v>48411.199999999997</v>
      </c>
      <c r="G240" s="68">
        <f>27116.4+368.3</f>
        <v>27484.7</v>
      </c>
      <c r="H240" s="68">
        <f>27116.4+351.6</f>
        <v>27468</v>
      </c>
      <c r="I240" s="68">
        <v>0</v>
      </c>
      <c r="J240" s="75"/>
      <c r="K240" s="72"/>
      <c r="L240" s="57"/>
      <c r="M240" s="72"/>
      <c r="N240" s="72"/>
      <c r="O240" s="72"/>
      <c r="P240" s="72"/>
      <c r="Q240" s="11"/>
    </row>
    <row r="241" spans="1:17" ht="95.25" customHeight="1" x14ac:dyDescent="0.25">
      <c r="A241" s="57" t="s">
        <v>85</v>
      </c>
      <c r="B241" s="10" t="s">
        <v>264</v>
      </c>
      <c r="C241" s="57" t="s">
        <v>367</v>
      </c>
      <c r="D241" s="56" t="s">
        <v>201</v>
      </c>
      <c r="E241" s="66">
        <f t="shared" ref="E241" si="211">F241+G241+H241+I241</f>
        <v>26521</v>
      </c>
      <c r="F241" s="68">
        <f>F242</f>
        <v>6145</v>
      </c>
      <c r="G241" s="68">
        <f>G242</f>
        <v>6792</v>
      </c>
      <c r="H241" s="68">
        <f>H242</f>
        <v>6792</v>
      </c>
      <c r="I241" s="68">
        <f>I242</f>
        <v>6792</v>
      </c>
      <c r="J241" s="40" t="s">
        <v>86</v>
      </c>
      <c r="K241" s="10" t="s">
        <v>18</v>
      </c>
      <c r="L241" s="10"/>
      <c r="M241" s="10">
        <v>100</v>
      </c>
      <c r="N241" s="10">
        <v>100</v>
      </c>
      <c r="O241" s="10">
        <v>100</v>
      </c>
      <c r="P241" s="10">
        <v>100</v>
      </c>
      <c r="Q241" s="11"/>
    </row>
    <row r="242" spans="1:17" ht="145.5" customHeight="1" x14ac:dyDescent="0.25">
      <c r="A242" s="10" t="s">
        <v>87</v>
      </c>
      <c r="B242" s="10" t="s">
        <v>264</v>
      </c>
      <c r="C242" s="57" t="s">
        <v>367</v>
      </c>
      <c r="D242" s="56" t="s">
        <v>201</v>
      </c>
      <c r="E242" s="66">
        <f t="shared" ref="E242" si="212">F242+G242+H242+I242</f>
        <v>26521</v>
      </c>
      <c r="F242" s="68">
        <v>6145</v>
      </c>
      <c r="G242" s="68">
        <v>6792</v>
      </c>
      <c r="H242" s="68">
        <v>6792</v>
      </c>
      <c r="I242" s="68">
        <v>6792</v>
      </c>
      <c r="J242" s="60" t="s">
        <v>88</v>
      </c>
      <c r="K242" s="57" t="s">
        <v>83</v>
      </c>
      <c r="L242" s="57"/>
      <c r="M242" s="57">
        <v>400</v>
      </c>
      <c r="N242" s="57">
        <v>400</v>
      </c>
      <c r="O242" s="57">
        <v>400</v>
      </c>
      <c r="P242" s="57">
        <v>400</v>
      </c>
      <c r="Q242" s="11"/>
    </row>
    <row r="243" spans="1:17" ht="15" customHeight="1" x14ac:dyDescent="0.25">
      <c r="A243" s="71" t="s">
        <v>398</v>
      </c>
      <c r="B243" s="71" t="s">
        <v>264</v>
      </c>
      <c r="C243" s="71" t="s">
        <v>367</v>
      </c>
      <c r="D243" s="10" t="s">
        <v>16</v>
      </c>
      <c r="E243" s="66">
        <f>E244+E245+E246</f>
        <v>208.3</v>
      </c>
      <c r="F243" s="66">
        <f>F244+F245+F246</f>
        <v>208.3</v>
      </c>
      <c r="G243" s="66">
        <f>G244+G245+G246</f>
        <v>0</v>
      </c>
      <c r="H243" s="66">
        <f>H244+H245+H246</f>
        <v>0</v>
      </c>
      <c r="I243" s="66">
        <f>I244+I245+I246</f>
        <v>0</v>
      </c>
      <c r="J243" s="74" t="s">
        <v>397</v>
      </c>
      <c r="K243" s="71" t="s">
        <v>18</v>
      </c>
      <c r="L243" s="71">
        <v>83.67</v>
      </c>
      <c r="M243" s="71">
        <v>34.78</v>
      </c>
      <c r="N243" s="71">
        <v>34.78</v>
      </c>
      <c r="O243" s="71">
        <v>34.78</v>
      </c>
      <c r="P243" s="71">
        <v>34.78</v>
      </c>
      <c r="Q243" s="11"/>
    </row>
    <row r="244" spans="1:17" ht="42" customHeight="1" x14ac:dyDescent="0.25">
      <c r="A244" s="72"/>
      <c r="B244" s="72"/>
      <c r="C244" s="72"/>
      <c r="D244" s="10" t="s">
        <v>201</v>
      </c>
      <c r="E244" s="66">
        <f t="shared" ref="E244:E246" si="213">F244+G244+H244+I244</f>
        <v>0</v>
      </c>
      <c r="F244" s="68">
        <f t="shared" ref="F244:I246" si="214">F248</f>
        <v>0</v>
      </c>
      <c r="G244" s="68">
        <f t="shared" si="214"/>
        <v>0</v>
      </c>
      <c r="H244" s="68">
        <f t="shared" si="214"/>
        <v>0</v>
      </c>
      <c r="I244" s="68">
        <f t="shared" si="214"/>
        <v>0</v>
      </c>
      <c r="J244" s="75"/>
      <c r="K244" s="72"/>
      <c r="L244" s="72"/>
      <c r="M244" s="72"/>
      <c r="N244" s="72"/>
      <c r="O244" s="72"/>
      <c r="P244" s="72"/>
      <c r="Q244" s="11"/>
    </row>
    <row r="245" spans="1:17" ht="25.5" x14ac:dyDescent="0.25">
      <c r="A245" s="72"/>
      <c r="B245" s="72"/>
      <c r="C245" s="72"/>
      <c r="D245" s="10" t="s">
        <v>13</v>
      </c>
      <c r="E245" s="66">
        <f t="shared" si="213"/>
        <v>0</v>
      </c>
      <c r="F245" s="68">
        <f t="shared" si="214"/>
        <v>0</v>
      </c>
      <c r="G245" s="68">
        <f t="shared" si="214"/>
        <v>0</v>
      </c>
      <c r="H245" s="68">
        <f t="shared" si="214"/>
        <v>0</v>
      </c>
      <c r="I245" s="68">
        <f t="shared" si="214"/>
        <v>0</v>
      </c>
      <c r="J245" s="75"/>
      <c r="K245" s="72"/>
      <c r="L245" s="73"/>
      <c r="M245" s="72"/>
      <c r="N245" s="72"/>
      <c r="O245" s="72"/>
      <c r="P245" s="72"/>
      <c r="Q245" s="11"/>
    </row>
    <row r="246" spans="1:17" ht="73.5" customHeight="1" x14ac:dyDescent="0.25">
      <c r="A246" s="73"/>
      <c r="B246" s="73"/>
      <c r="C246" s="73"/>
      <c r="D246" s="10" t="s">
        <v>250</v>
      </c>
      <c r="E246" s="66">
        <f t="shared" si="213"/>
        <v>208.3</v>
      </c>
      <c r="F246" s="68">
        <f t="shared" si="214"/>
        <v>208.3</v>
      </c>
      <c r="G246" s="68">
        <f t="shared" si="214"/>
        <v>0</v>
      </c>
      <c r="H246" s="68">
        <f t="shared" si="214"/>
        <v>0</v>
      </c>
      <c r="I246" s="68">
        <f t="shared" si="214"/>
        <v>0</v>
      </c>
      <c r="J246" s="76"/>
      <c r="K246" s="73"/>
      <c r="L246" s="57"/>
      <c r="M246" s="73"/>
      <c r="N246" s="73"/>
      <c r="O246" s="73"/>
      <c r="P246" s="73"/>
      <c r="Q246" s="11"/>
    </row>
    <row r="247" spans="1:17" ht="15" customHeight="1" x14ac:dyDescent="0.25">
      <c r="A247" s="71" t="s">
        <v>357</v>
      </c>
      <c r="B247" s="71" t="s">
        <v>264</v>
      </c>
      <c r="C247" s="71" t="s">
        <v>367</v>
      </c>
      <c r="D247" s="10" t="s">
        <v>16</v>
      </c>
      <c r="E247" s="66">
        <f t="shared" ref="E247:G247" si="215">E248+E249+E250</f>
        <v>208.3</v>
      </c>
      <c r="F247" s="66">
        <f t="shared" si="215"/>
        <v>208.3</v>
      </c>
      <c r="G247" s="66">
        <f t="shared" si="215"/>
        <v>0</v>
      </c>
      <c r="H247" s="66">
        <f>H248+H249+H250</f>
        <v>0</v>
      </c>
      <c r="I247" s="66">
        <f>I248+I249+I250</f>
        <v>0</v>
      </c>
      <c r="J247" s="74" t="s">
        <v>400</v>
      </c>
      <c r="K247" s="71" t="s">
        <v>83</v>
      </c>
      <c r="L247" s="71">
        <v>100</v>
      </c>
      <c r="M247" s="71">
        <v>8</v>
      </c>
      <c r="N247" s="71">
        <v>8</v>
      </c>
      <c r="O247" s="71">
        <v>8</v>
      </c>
      <c r="P247" s="71">
        <v>8</v>
      </c>
      <c r="Q247" s="11"/>
    </row>
    <row r="248" spans="1:17" ht="26.45" customHeight="1" x14ac:dyDescent="0.25">
      <c r="A248" s="72"/>
      <c r="B248" s="72"/>
      <c r="C248" s="72"/>
      <c r="D248" s="10" t="s">
        <v>201</v>
      </c>
      <c r="E248" s="66">
        <f t="shared" ref="E248:E250" si="216">F248+G248+H248+I248</f>
        <v>0</v>
      </c>
      <c r="F248" s="68">
        <v>0</v>
      </c>
      <c r="G248" s="68">
        <v>0</v>
      </c>
      <c r="H248" s="68">
        <v>0</v>
      </c>
      <c r="I248" s="68">
        <v>0</v>
      </c>
      <c r="J248" s="75"/>
      <c r="K248" s="72"/>
      <c r="L248" s="72"/>
      <c r="M248" s="72"/>
      <c r="N248" s="72"/>
      <c r="O248" s="72"/>
      <c r="P248" s="72"/>
      <c r="Q248" s="11"/>
    </row>
    <row r="249" spans="1:17" ht="25.5" x14ac:dyDescent="0.25">
      <c r="A249" s="72"/>
      <c r="B249" s="72"/>
      <c r="C249" s="72"/>
      <c r="D249" s="10" t="s">
        <v>13</v>
      </c>
      <c r="E249" s="66">
        <f t="shared" si="216"/>
        <v>0</v>
      </c>
      <c r="F249" s="68">
        <v>0</v>
      </c>
      <c r="G249" s="68">
        <v>0</v>
      </c>
      <c r="H249" s="68">
        <v>0</v>
      </c>
      <c r="I249" s="68">
        <v>0</v>
      </c>
      <c r="J249" s="75"/>
      <c r="K249" s="72"/>
      <c r="L249" s="73"/>
      <c r="M249" s="72"/>
      <c r="N249" s="72"/>
      <c r="O249" s="72"/>
      <c r="P249" s="72"/>
      <c r="Q249" s="11"/>
    </row>
    <row r="250" spans="1:17" ht="54.75" customHeight="1" x14ac:dyDescent="0.25">
      <c r="A250" s="73"/>
      <c r="B250" s="73"/>
      <c r="C250" s="73"/>
      <c r="D250" s="10" t="s">
        <v>19</v>
      </c>
      <c r="E250" s="66">
        <f t="shared" si="216"/>
        <v>208.3</v>
      </c>
      <c r="F250" s="68">
        <v>208.3</v>
      </c>
      <c r="G250" s="68">
        <v>0</v>
      </c>
      <c r="H250" s="68">
        <v>0</v>
      </c>
      <c r="I250" s="68">
        <v>0</v>
      </c>
      <c r="J250" s="75"/>
      <c r="K250" s="72"/>
      <c r="L250" s="57"/>
      <c r="M250" s="72"/>
      <c r="N250" s="72"/>
      <c r="O250" s="72"/>
      <c r="P250" s="72"/>
      <c r="Q250" s="11"/>
    </row>
    <row r="251" spans="1:17" ht="15" customHeight="1" x14ac:dyDescent="0.25">
      <c r="A251" s="71" t="s">
        <v>343</v>
      </c>
      <c r="B251" s="71" t="s">
        <v>264</v>
      </c>
      <c r="C251" s="71" t="s">
        <v>367</v>
      </c>
      <c r="D251" s="10" t="s">
        <v>16</v>
      </c>
      <c r="E251" s="66">
        <f>E252+E253+E254</f>
        <v>82.3</v>
      </c>
      <c r="F251" s="66">
        <f>F252+F253+F254</f>
        <v>8.1999999999999993</v>
      </c>
      <c r="G251" s="66">
        <f>G252+G253+G254</f>
        <v>24.7</v>
      </c>
      <c r="H251" s="66">
        <f>H252+H253+H254</f>
        <v>24.7</v>
      </c>
      <c r="I251" s="66">
        <f>I252+I253+I254</f>
        <v>24.7</v>
      </c>
      <c r="J251" s="74" t="s">
        <v>399</v>
      </c>
      <c r="K251" s="71" t="s">
        <v>18</v>
      </c>
      <c r="L251" s="71">
        <v>83.67</v>
      </c>
      <c r="M251" s="71">
        <v>4.3499999999999996</v>
      </c>
      <c r="N251" s="71">
        <v>4.3499999999999996</v>
      </c>
      <c r="O251" s="71">
        <v>4.3499999999999996</v>
      </c>
      <c r="P251" s="71">
        <v>4.3499999999999996</v>
      </c>
      <c r="Q251" s="11"/>
    </row>
    <row r="252" spans="1:17" ht="42" customHeight="1" x14ac:dyDescent="0.25">
      <c r="A252" s="72"/>
      <c r="B252" s="72"/>
      <c r="C252" s="72"/>
      <c r="D252" s="10" t="s">
        <v>201</v>
      </c>
      <c r="E252" s="66">
        <f t="shared" ref="E252:E254" si="217">F252+G252+H252+I252</f>
        <v>82.3</v>
      </c>
      <c r="F252" s="68">
        <f t="shared" ref="F252:I252" si="218">F256</f>
        <v>8.1999999999999993</v>
      </c>
      <c r="G252" s="68">
        <f t="shared" si="218"/>
        <v>24.7</v>
      </c>
      <c r="H252" s="68">
        <f t="shared" si="218"/>
        <v>24.7</v>
      </c>
      <c r="I252" s="68">
        <f t="shared" si="218"/>
        <v>24.7</v>
      </c>
      <c r="J252" s="75"/>
      <c r="K252" s="72"/>
      <c r="L252" s="72"/>
      <c r="M252" s="72"/>
      <c r="N252" s="72"/>
      <c r="O252" s="72"/>
      <c r="P252" s="72"/>
      <c r="Q252" s="11"/>
    </row>
    <row r="253" spans="1:17" ht="25.5" x14ac:dyDescent="0.25">
      <c r="A253" s="72"/>
      <c r="B253" s="72"/>
      <c r="C253" s="72"/>
      <c r="D253" s="10" t="s">
        <v>13</v>
      </c>
      <c r="E253" s="66">
        <f t="shared" si="217"/>
        <v>0</v>
      </c>
      <c r="F253" s="68">
        <f t="shared" ref="F253:I253" si="219">F257</f>
        <v>0</v>
      </c>
      <c r="G253" s="68">
        <f t="shared" si="219"/>
        <v>0</v>
      </c>
      <c r="H253" s="68">
        <f t="shared" si="219"/>
        <v>0</v>
      </c>
      <c r="I253" s="68">
        <f t="shared" si="219"/>
        <v>0</v>
      </c>
      <c r="J253" s="75"/>
      <c r="K253" s="72"/>
      <c r="L253" s="73"/>
      <c r="M253" s="72"/>
      <c r="N253" s="72"/>
      <c r="O253" s="72"/>
      <c r="P253" s="72"/>
      <c r="Q253" s="11"/>
    </row>
    <row r="254" spans="1:17" ht="29.25" customHeight="1" x14ac:dyDescent="0.25">
      <c r="A254" s="73"/>
      <c r="B254" s="73"/>
      <c r="C254" s="73"/>
      <c r="D254" s="10" t="s">
        <v>250</v>
      </c>
      <c r="E254" s="66">
        <f t="shared" si="217"/>
        <v>0</v>
      </c>
      <c r="F254" s="68">
        <f t="shared" ref="F254:I254" si="220">F258</f>
        <v>0</v>
      </c>
      <c r="G254" s="68">
        <f t="shared" si="220"/>
        <v>0</v>
      </c>
      <c r="H254" s="68">
        <f t="shared" si="220"/>
        <v>0</v>
      </c>
      <c r="I254" s="68">
        <f t="shared" si="220"/>
        <v>0</v>
      </c>
      <c r="J254" s="76"/>
      <c r="K254" s="73"/>
      <c r="L254" s="57"/>
      <c r="M254" s="73"/>
      <c r="N254" s="73"/>
      <c r="O254" s="73"/>
      <c r="P254" s="73"/>
      <c r="Q254" s="11"/>
    </row>
    <row r="255" spans="1:17" ht="15" customHeight="1" x14ac:dyDescent="0.25">
      <c r="A255" s="71" t="s">
        <v>358</v>
      </c>
      <c r="B255" s="71" t="s">
        <v>264</v>
      </c>
      <c r="C255" s="71" t="s">
        <v>367</v>
      </c>
      <c r="D255" s="10" t="s">
        <v>16</v>
      </c>
      <c r="E255" s="66">
        <f t="shared" ref="E255:G255" si="221">E256+E257+E258</f>
        <v>82.3</v>
      </c>
      <c r="F255" s="66">
        <f t="shared" si="221"/>
        <v>8.1999999999999993</v>
      </c>
      <c r="G255" s="66">
        <f t="shared" si="221"/>
        <v>24.7</v>
      </c>
      <c r="H255" s="66">
        <f>H256+H257+H258</f>
        <v>24.7</v>
      </c>
      <c r="I255" s="66">
        <f>I256+I257+I258</f>
        <v>24.7</v>
      </c>
      <c r="J255" s="74" t="s">
        <v>401</v>
      </c>
      <c r="K255" s="71" t="s">
        <v>37</v>
      </c>
      <c r="L255" s="71">
        <v>100</v>
      </c>
      <c r="M255" s="71">
        <v>1</v>
      </c>
      <c r="N255" s="71">
        <v>1</v>
      </c>
      <c r="O255" s="71">
        <v>1</v>
      </c>
      <c r="P255" s="71">
        <v>1</v>
      </c>
      <c r="Q255" s="11"/>
    </row>
    <row r="256" spans="1:17" ht="26.45" customHeight="1" x14ac:dyDescent="0.25">
      <c r="A256" s="72"/>
      <c r="B256" s="72"/>
      <c r="C256" s="72"/>
      <c r="D256" s="10" t="s">
        <v>201</v>
      </c>
      <c r="E256" s="66">
        <f t="shared" ref="E256:E258" si="222">F256+G256+H256+I256</f>
        <v>82.3</v>
      </c>
      <c r="F256" s="68">
        <v>8.1999999999999993</v>
      </c>
      <c r="G256" s="68">
        <v>24.7</v>
      </c>
      <c r="H256" s="68">
        <v>24.7</v>
      </c>
      <c r="I256" s="68">
        <v>24.7</v>
      </c>
      <c r="J256" s="75"/>
      <c r="K256" s="72"/>
      <c r="L256" s="72"/>
      <c r="M256" s="72"/>
      <c r="N256" s="72"/>
      <c r="O256" s="72"/>
      <c r="P256" s="72"/>
      <c r="Q256" s="11"/>
    </row>
    <row r="257" spans="1:17" ht="25.5" x14ac:dyDescent="0.25">
      <c r="A257" s="72"/>
      <c r="B257" s="72"/>
      <c r="C257" s="72"/>
      <c r="D257" s="10" t="s">
        <v>13</v>
      </c>
      <c r="E257" s="66">
        <f t="shared" si="222"/>
        <v>0</v>
      </c>
      <c r="F257" s="68">
        <v>0</v>
      </c>
      <c r="G257" s="68">
        <v>0</v>
      </c>
      <c r="H257" s="68">
        <v>0</v>
      </c>
      <c r="I257" s="68">
        <v>0</v>
      </c>
      <c r="J257" s="75"/>
      <c r="K257" s="72"/>
      <c r="L257" s="73"/>
      <c r="M257" s="72"/>
      <c r="N257" s="72"/>
      <c r="O257" s="72"/>
      <c r="P257" s="72"/>
      <c r="Q257" s="11"/>
    </row>
    <row r="258" spans="1:17" ht="114" customHeight="1" x14ac:dyDescent="0.25">
      <c r="A258" s="73"/>
      <c r="B258" s="73"/>
      <c r="C258" s="73"/>
      <c r="D258" s="10" t="s">
        <v>19</v>
      </c>
      <c r="E258" s="66">
        <f t="shared" si="222"/>
        <v>0</v>
      </c>
      <c r="F258" s="68">
        <v>0</v>
      </c>
      <c r="G258" s="68">
        <v>0</v>
      </c>
      <c r="H258" s="68">
        <v>0</v>
      </c>
      <c r="I258" s="68">
        <v>0</v>
      </c>
      <c r="J258" s="75"/>
      <c r="K258" s="72"/>
      <c r="L258" s="57"/>
      <c r="M258" s="72"/>
      <c r="N258" s="72"/>
      <c r="O258" s="72"/>
      <c r="P258" s="72"/>
      <c r="Q258" s="11"/>
    </row>
    <row r="259" spans="1:17" s="14" customFormat="1" ht="14.25" customHeight="1" x14ac:dyDescent="0.2">
      <c r="A259" s="71" t="s">
        <v>359</v>
      </c>
      <c r="B259" s="71" t="s">
        <v>264</v>
      </c>
      <c r="C259" s="71" t="s">
        <v>367</v>
      </c>
      <c r="D259" s="10" t="s">
        <v>360</v>
      </c>
      <c r="E259" s="66">
        <f t="shared" ref="E259:F259" si="223">E260+E261</f>
        <v>80409.399999999994</v>
      </c>
      <c r="F259" s="66">
        <f t="shared" si="223"/>
        <v>19525.900000000001</v>
      </c>
      <c r="G259" s="66">
        <f>G260+G261</f>
        <v>20294.5</v>
      </c>
      <c r="H259" s="66">
        <f>H260+H261</f>
        <v>20294.5</v>
      </c>
      <c r="I259" s="66">
        <f>I260+I261</f>
        <v>20294.5</v>
      </c>
      <c r="J259" s="74"/>
      <c r="K259" s="77"/>
      <c r="L259" s="71"/>
      <c r="M259" s="71"/>
      <c r="N259" s="71"/>
      <c r="O259" s="71"/>
      <c r="P259" s="71"/>
      <c r="Q259" s="13"/>
    </row>
    <row r="260" spans="1:17" ht="40.700000000000003" customHeight="1" x14ac:dyDescent="0.25">
      <c r="A260" s="72"/>
      <c r="B260" s="72"/>
      <c r="C260" s="72"/>
      <c r="D260" s="10" t="s">
        <v>243</v>
      </c>
      <c r="E260" s="66">
        <f t="shared" ref="E260" si="224">F260+G260+H260+I260</f>
        <v>80091.5</v>
      </c>
      <c r="F260" s="68">
        <f t="shared" ref="F260:I260" si="225">F263</f>
        <v>19208</v>
      </c>
      <c r="G260" s="68">
        <f t="shared" si="225"/>
        <v>20294.5</v>
      </c>
      <c r="H260" s="68">
        <f t="shared" si="225"/>
        <v>20294.5</v>
      </c>
      <c r="I260" s="68">
        <f t="shared" si="225"/>
        <v>20294.5</v>
      </c>
      <c r="J260" s="75"/>
      <c r="K260" s="78"/>
      <c r="L260" s="72"/>
      <c r="M260" s="72"/>
      <c r="N260" s="72"/>
      <c r="O260" s="72"/>
      <c r="P260" s="72"/>
      <c r="Q260" s="11"/>
    </row>
    <row r="261" spans="1:17" ht="25.5" x14ac:dyDescent="0.25">
      <c r="A261" s="73"/>
      <c r="B261" s="73"/>
      <c r="C261" s="73"/>
      <c r="D261" s="10" t="s">
        <v>61</v>
      </c>
      <c r="E261" s="66">
        <f t="shared" ref="E261" si="226">F261+G261+H261+I261</f>
        <v>317.89999999999998</v>
      </c>
      <c r="F261" s="68">
        <f t="shared" ref="F261:I261" si="227">F264</f>
        <v>317.89999999999998</v>
      </c>
      <c r="G261" s="68">
        <f t="shared" si="227"/>
        <v>0</v>
      </c>
      <c r="H261" s="68">
        <f t="shared" si="227"/>
        <v>0</v>
      </c>
      <c r="I261" s="68">
        <f t="shared" si="227"/>
        <v>0</v>
      </c>
      <c r="J261" s="76"/>
      <c r="K261" s="79"/>
      <c r="L261" s="73"/>
      <c r="M261" s="73"/>
      <c r="N261" s="73"/>
      <c r="O261" s="73"/>
      <c r="P261" s="73"/>
      <c r="Q261" s="11"/>
    </row>
    <row r="262" spans="1:17" ht="15" customHeight="1" x14ac:dyDescent="0.25">
      <c r="A262" s="71" t="s">
        <v>89</v>
      </c>
      <c r="B262" s="71" t="s">
        <v>264</v>
      </c>
      <c r="C262" s="71" t="s">
        <v>367</v>
      </c>
      <c r="D262" s="10" t="s">
        <v>16</v>
      </c>
      <c r="E262" s="66">
        <f>E263+E264</f>
        <v>80409.399999999994</v>
      </c>
      <c r="F262" s="66">
        <f t="shared" ref="F262:I262" si="228">F263+F264</f>
        <v>19525.900000000001</v>
      </c>
      <c r="G262" s="66">
        <f t="shared" si="228"/>
        <v>20294.5</v>
      </c>
      <c r="H262" s="66">
        <f t="shared" si="228"/>
        <v>20294.5</v>
      </c>
      <c r="I262" s="66">
        <f t="shared" si="228"/>
        <v>20294.5</v>
      </c>
      <c r="J262" s="74" t="s">
        <v>90</v>
      </c>
      <c r="K262" s="71" t="s">
        <v>18</v>
      </c>
      <c r="L262" s="71">
        <v>83.67</v>
      </c>
      <c r="M262" s="71">
        <v>10</v>
      </c>
      <c r="N262" s="71">
        <v>10</v>
      </c>
      <c r="O262" s="71">
        <v>10</v>
      </c>
      <c r="P262" s="71">
        <v>10</v>
      </c>
      <c r="Q262" s="11"/>
    </row>
    <row r="263" spans="1:17" ht="42" customHeight="1" x14ac:dyDescent="0.25">
      <c r="A263" s="72"/>
      <c r="B263" s="72"/>
      <c r="C263" s="72"/>
      <c r="D263" s="10" t="s">
        <v>201</v>
      </c>
      <c r="E263" s="66">
        <f t="shared" ref="E263" si="229">F263+G263+H263+I263</f>
        <v>80091.5</v>
      </c>
      <c r="F263" s="68">
        <f>F266+F275</f>
        <v>19208</v>
      </c>
      <c r="G263" s="68">
        <f>G266+G275</f>
        <v>20294.5</v>
      </c>
      <c r="H263" s="68">
        <f>H266+H275</f>
        <v>20294.5</v>
      </c>
      <c r="I263" s="68">
        <f>I266+I275</f>
        <v>20294.5</v>
      </c>
      <c r="J263" s="75"/>
      <c r="K263" s="72"/>
      <c r="L263" s="72"/>
      <c r="M263" s="72"/>
      <c r="N263" s="72"/>
      <c r="O263" s="72"/>
      <c r="P263" s="72"/>
      <c r="Q263" s="11"/>
    </row>
    <row r="264" spans="1:17" ht="45.75" customHeight="1" x14ac:dyDescent="0.25">
      <c r="A264" s="73"/>
      <c r="B264" s="73"/>
      <c r="C264" s="73"/>
      <c r="D264" s="10" t="s">
        <v>13</v>
      </c>
      <c r="E264" s="66">
        <f t="shared" ref="E264" si="230">F264+G264+H264+I264</f>
        <v>317.89999999999998</v>
      </c>
      <c r="F264" s="68">
        <f t="shared" ref="F264:I264" si="231">F267</f>
        <v>317.89999999999998</v>
      </c>
      <c r="G264" s="68">
        <f t="shared" si="231"/>
        <v>0</v>
      </c>
      <c r="H264" s="68">
        <f t="shared" si="231"/>
        <v>0</v>
      </c>
      <c r="I264" s="68">
        <f t="shared" si="231"/>
        <v>0</v>
      </c>
      <c r="J264" s="76"/>
      <c r="K264" s="73"/>
      <c r="L264" s="73"/>
      <c r="M264" s="73"/>
      <c r="N264" s="73"/>
      <c r="O264" s="73"/>
      <c r="P264" s="73"/>
      <c r="Q264" s="11"/>
    </row>
    <row r="265" spans="1:17" ht="15" customHeight="1" x14ac:dyDescent="0.25">
      <c r="A265" s="71" t="s">
        <v>177</v>
      </c>
      <c r="B265" s="71" t="s">
        <v>264</v>
      </c>
      <c r="C265" s="71" t="s">
        <v>367</v>
      </c>
      <c r="D265" s="10" t="s">
        <v>16</v>
      </c>
      <c r="E265" s="66">
        <f>E266+E267</f>
        <v>79216.299999999988</v>
      </c>
      <c r="F265" s="66">
        <f>F266+F267</f>
        <v>19198</v>
      </c>
      <c r="G265" s="66">
        <f>G266+G267</f>
        <v>20006.099999999999</v>
      </c>
      <c r="H265" s="66">
        <f>H266+H267</f>
        <v>20006.099999999999</v>
      </c>
      <c r="I265" s="66">
        <f>I266+I267</f>
        <v>20006.099999999999</v>
      </c>
      <c r="J265" s="74" t="s">
        <v>91</v>
      </c>
      <c r="K265" s="71" t="s">
        <v>18</v>
      </c>
      <c r="L265" s="71">
        <v>100</v>
      </c>
      <c r="M265" s="71">
        <v>100</v>
      </c>
      <c r="N265" s="71">
        <v>100</v>
      </c>
      <c r="O265" s="71">
        <v>100</v>
      </c>
      <c r="P265" s="71">
        <v>100</v>
      </c>
      <c r="Q265" s="11"/>
    </row>
    <row r="266" spans="1:17" ht="75.2" customHeight="1" x14ac:dyDescent="0.25">
      <c r="A266" s="72"/>
      <c r="B266" s="72"/>
      <c r="C266" s="72"/>
      <c r="D266" s="10" t="s">
        <v>201</v>
      </c>
      <c r="E266" s="66">
        <f t="shared" ref="E266" si="232">F266+G266+H266+I266</f>
        <v>78898.399999999994</v>
      </c>
      <c r="F266" s="68">
        <f t="shared" ref="F266:I266" si="233">F269</f>
        <v>18880.099999999999</v>
      </c>
      <c r="G266" s="68">
        <f t="shared" si="233"/>
        <v>20006.099999999999</v>
      </c>
      <c r="H266" s="68">
        <f t="shared" si="233"/>
        <v>20006.099999999999</v>
      </c>
      <c r="I266" s="68">
        <f t="shared" si="233"/>
        <v>20006.099999999999</v>
      </c>
      <c r="J266" s="75"/>
      <c r="K266" s="72"/>
      <c r="L266" s="72"/>
      <c r="M266" s="72"/>
      <c r="N266" s="72"/>
      <c r="O266" s="72"/>
      <c r="P266" s="72"/>
      <c r="Q266" s="11"/>
    </row>
    <row r="267" spans="1:17" ht="38.25" customHeight="1" x14ac:dyDescent="0.25">
      <c r="A267" s="73"/>
      <c r="B267" s="73"/>
      <c r="C267" s="73"/>
      <c r="D267" s="10" t="s">
        <v>13</v>
      </c>
      <c r="E267" s="66">
        <f t="shared" ref="E267" si="234">F267+G267+H267+I267</f>
        <v>317.89999999999998</v>
      </c>
      <c r="F267" s="68">
        <f t="shared" ref="F267:I267" si="235">F270</f>
        <v>317.89999999999998</v>
      </c>
      <c r="G267" s="68">
        <f t="shared" si="235"/>
        <v>0</v>
      </c>
      <c r="H267" s="68">
        <f t="shared" si="235"/>
        <v>0</v>
      </c>
      <c r="I267" s="68">
        <f t="shared" si="235"/>
        <v>0</v>
      </c>
      <c r="J267" s="76"/>
      <c r="K267" s="73"/>
      <c r="L267" s="73"/>
      <c r="M267" s="73"/>
      <c r="N267" s="73"/>
      <c r="O267" s="73"/>
      <c r="P267" s="73"/>
      <c r="Q267" s="11"/>
    </row>
    <row r="268" spans="1:17" ht="38.25" customHeight="1" x14ac:dyDescent="0.25">
      <c r="A268" s="56" t="s">
        <v>92</v>
      </c>
      <c r="B268" s="71" t="s">
        <v>264</v>
      </c>
      <c r="C268" s="71" t="s">
        <v>367</v>
      </c>
      <c r="D268" s="10" t="s">
        <v>16</v>
      </c>
      <c r="E268" s="66">
        <f t="shared" ref="E268:F268" si="236">E269+E270</f>
        <v>79216.299999999988</v>
      </c>
      <c r="F268" s="66">
        <f t="shared" si="236"/>
        <v>19198</v>
      </c>
      <c r="G268" s="66">
        <f>G269+G270</f>
        <v>20006.099999999999</v>
      </c>
      <c r="H268" s="66">
        <f t="shared" ref="H268:I268" si="237">H269+H270</f>
        <v>20006.099999999999</v>
      </c>
      <c r="I268" s="66">
        <f t="shared" si="237"/>
        <v>20006.099999999999</v>
      </c>
      <c r="J268" s="74" t="s">
        <v>93</v>
      </c>
      <c r="K268" s="71" t="s">
        <v>33</v>
      </c>
      <c r="L268" s="71">
        <v>1008</v>
      </c>
      <c r="M268" s="71">
        <v>771</v>
      </c>
      <c r="N268" s="71">
        <v>771</v>
      </c>
      <c r="O268" s="71">
        <v>771</v>
      </c>
      <c r="P268" s="71">
        <v>771</v>
      </c>
      <c r="Q268" s="11"/>
    </row>
    <row r="269" spans="1:17" ht="38.25" x14ac:dyDescent="0.25">
      <c r="A269" s="57"/>
      <c r="B269" s="72"/>
      <c r="C269" s="72"/>
      <c r="D269" s="10" t="s">
        <v>201</v>
      </c>
      <c r="E269" s="66">
        <f t="shared" ref="E269" si="238">F269+G269+H269+I269</f>
        <v>78898.399999999994</v>
      </c>
      <c r="F269" s="68">
        <f t="shared" ref="F269:G269" si="239">F272+F274</f>
        <v>18880.099999999999</v>
      </c>
      <c r="G269" s="68">
        <f t="shared" si="239"/>
        <v>20006.099999999999</v>
      </c>
      <c r="H269" s="68">
        <f>H272+H274</f>
        <v>20006.099999999999</v>
      </c>
      <c r="I269" s="68">
        <f>I272+I274</f>
        <v>20006.099999999999</v>
      </c>
      <c r="J269" s="75"/>
      <c r="K269" s="72"/>
      <c r="L269" s="72"/>
      <c r="M269" s="72"/>
      <c r="N269" s="72"/>
      <c r="O269" s="72"/>
      <c r="P269" s="72"/>
      <c r="Q269" s="11"/>
    </row>
    <row r="270" spans="1:17" ht="25.5" x14ac:dyDescent="0.25">
      <c r="A270" s="58"/>
      <c r="B270" s="73"/>
      <c r="C270" s="73"/>
      <c r="D270" s="58" t="s">
        <v>13</v>
      </c>
      <c r="E270" s="66">
        <f t="shared" ref="E270" si="240">F270+G270+H270+I270</f>
        <v>317.89999999999998</v>
      </c>
      <c r="F270" s="68">
        <f>F273</f>
        <v>317.89999999999998</v>
      </c>
      <c r="G270" s="68">
        <f>G273</f>
        <v>0</v>
      </c>
      <c r="H270" s="68">
        <f t="shared" ref="H270:I270" si="241">H273</f>
        <v>0</v>
      </c>
      <c r="I270" s="68">
        <f t="shared" si="241"/>
        <v>0</v>
      </c>
      <c r="J270" s="75"/>
      <c r="K270" s="72"/>
      <c r="L270" s="72"/>
      <c r="M270" s="72"/>
      <c r="N270" s="72"/>
      <c r="O270" s="72"/>
      <c r="P270" s="72"/>
      <c r="Q270" s="11"/>
    </row>
    <row r="271" spans="1:17" ht="15" customHeight="1" x14ac:dyDescent="0.25">
      <c r="A271" s="71" t="s">
        <v>229</v>
      </c>
      <c r="B271" s="71" t="s">
        <v>264</v>
      </c>
      <c r="C271" s="71" t="s">
        <v>367</v>
      </c>
      <c r="D271" s="10" t="s">
        <v>16</v>
      </c>
      <c r="E271" s="66">
        <f>E272+E273</f>
        <v>55555</v>
      </c>
      <c r="F271" s="66">
        <f t="shared" ref="F271:I271" si="242">F272+F273</f>
        <v>13900</v>
      </c>
      <c r="G271" s="66">
        <f t="shared" si="242"/>
        <v>13885</v>
      </c>
      <c r="H271" s="66">
        <f t="shared" si="242"/>
        <v>13885</v>
      </c>
      <c r="I271" s="66">
        <f t="shared" si="242"/>
        <v>13885</v>
      </c>
      <c r="J271" s="75"/>
      <c r="K271" s="72"/>
      <c r="L271" s="72"/>
      <c r="M271" s="72"/>
      <c r="N271" s="72"/>
      <c r="O271" s="72"/>
      <c r="P271" s="72"/>
      <c r="Q271" s="11"/>
    </row>
    <row r="272" spans="1:17" ht="46.5" customHeight="1" x14ac:dyDescent="0.25">
      <c r="A272" s="72"/>
      <c r="B272" s="72"/>
      <c r="C272" s="72"/>
      <c r="D272" s="10" t="s">
        <v>201</v>
      </c>
      <c r="E272" s="66">
        <f t="shared" ref="E272" si="243">F272+G272+H272+I272</f>
        <v>55237.1</v>
      </c>
      <c r="F272" s="68">
        <v>13582.1</v>
      </c>
      <c r="G272" s="68">
        <v>13885</v>
      </c>
      <c r="H272" s="68">
        <v>13885</v>
      </c>
      <c r="I272" s="68">
        <v>13885</v>
      </c>
      <c r="J272" s="75"/>
      <c r="K272" s="72"/>
      <c r="L272" s="72"/>
      <c r="M272" s="72"/>
      <c r="N272" s="72"/>
      <c r="O272" s="72"/>
      <c r="P272" s="72"/>
      <c r="Q272" s="11"/>
    </row>
    <row r="273" spans="1:17" ht="31.7" customHeight="1" x14ac:dyDescent="0.25">
      <c r="A273" s="73"/>
      <c r="B273" s="73"/>
      <c r="C273" s="73"/>
      <c r="D273" s="58" t="s">
        <v>13</v>
      </c>
      <c r="E273" s="66">
        <f t="shared" ref="E273" si="244">F273+G273+H273+I273</f>
        <v>317.89999999999998</v>
      </c>
      <c r="F273" s="68">
        <v>317.89999999999998</v>
      </c>
      <c r="G273" s="68">
        <v>0</v>
      </c>
      <c r="H273" s="68">
        <v>0</v>
      </c>
      <c r="I273" s="68"/>
      <c r="J273" s="75"/>
      <c r="K273" s="72"/>
      <c r="L273" s="72"/>
      <c r="M273" s="72"/>
      <c r="N273" s="72"/>
      <c r="O273" s="72"/>
      <c r="P273" s="72"/>
      <c r="Q273" s="11"/>
    </row>
    <row r="274" spans="1:17" ht="53.45" customHeight="1" x14ac:dyDescent="0.25">
      <c r="A274" s="10" t="s">
        <v>230</v>
      </c>
      <c r="B274" s="58" t="s">
        <v>264</v>
      </c>
      <c r="C274" s="10" t="s">
        <v>367</v>
      </c>
      <c r="D274" s="10" t="s">
        <v>201</v>
      </c>
      <c r="E274" s="66">
        <f t="shared" ref="E274" si="245">F274+G274+H274+I274</f>
        <v>23661.300000000003</v>
      </c>
      <c r="F274" s="68">
        <v>5298</v>
      </c>
      <c r="G274" s="68">
        <v>6121.1</v>
      </c>
      <c r="H274" s="68">
        <v>6121.1</v>
      </c>
      <c r="I274" s="68">
        <v>6121.1</v>
      </c>
      <c r="J274" s="75"/>
      <c r="K274" s="72"/>
      <c r="L274" s="72"/>
      <c r="M274" s="72"/>
      <c r="N274" s="72"/>
      <c r="O274" s="72"/>
      <c r="P274" s="72"/>
      <c r="Q274" s="11"/>
    </row>
    <row r="275" spans="1:17" ht="72" customHeight="1" x14ac:dyDescent="0.25">
      <c r="A275" s="10" t="s">
        <v>94</v>
      </c>
      <c r="B275" s="56" t="s">
        <v>264</v>
      </c>
      <c r="C275" s="10" t="s">
        <v>367</v>
      </c>
      <c r="D275" s="10" t="s">
        <v>35</v>
      </c>
      <c r="E275" s="66">
        <f t="shared" ref="E275" si="246">F275+G275+H275+I275</f>
        <v>1193.0999999999999</v>
      </c>
      <c r="F275" s="68">
        <f>F276+F277+F278+F279</f>
        <v>327.9</v>
      </c>
      <c r="G275" s="68">
        <f>G276+G277+G278+G279</f>
        <v>288.39999999999998</v>
      </c>
      <c r="H275" s="68">
        <f>H276+H277+H278+H279</f>
        <v>288.39999999999998</v>
      </c>
      <c r="I275" s="68">
        <f>I276+I277+I278+I279</f>
        <v>288.39999999999998</v>
      </c>
      <c r="J275" s="40" t="s">
        <v>62</v>
      </c>
      <c r="K275" s="10" t="s">
        <v>95</v>
      </c>
      <c r="L275" s="10">
        <v>2</v>
      </c>
      <c r="M275" s="10">
        <v>1</v>
      </c>
      <c r="N275" s="10">
        <v>1</v>
      </c>
      <c r="O275" s="10">
        <v>1</v>
      </c>
      <c r="P275" s="10">
        <v>1</v>
      </c>
      <c r="Q275" s="11"/>
    </row>
    <row r="276" spans="1:17" ht="87.75" customHeight="1" x14ac:dyDescent="0.25">
      <c r="A276" s="10" t="s">
        <v>96</v>
      </c>
      <c r="B276" s="56" t="s">
        <v>264</v>
      </c>
      <c r="C276" s="10" t="s">
        <v>367</v>
      </c>
      <c r="D276" s="10" t="s">
        <v>201</v>
      </c>
      <c r="E276" s="66">
        <f t="shared" ref="E276" si="247">F276+G276+H276+I276</f>
        <v>536.70000000000005</v>
      </c>
      <c r="F276" s="66">
        <v>147.9</v>
      </c>
      <c r="G276" s="66">
        <v>129.6</v>
      </c>
      <c r="H276" s="66">
        <v>129.6</v>
      </c>
      <c r="I276" s="66">
        <v>129.6</v>
      </c>
      <c r="J276" s="40" t="s">
        <v>97</v>
      </c>
      <c r="K276" s="10" t="s">
        <v>95</v>
      </c>
      <c r="L276" s="10">
        <v>2</v>
      </c>
      <c r="M276" s="10">
        <v>1</v>
      </c>
      <c r="N276" s="10">
        <v>1</v>
      </c>
      <c r="O276" s="10">
        <v>1</v>
      </c>
      <c r="P276" s="10">
        <v>1</v>
      </c>
      <c r="Q276" s="11"/>
    </row>
    <row r="277" spans="1:17" ht="103.7" customHeight="1" x14ac:dyDescent="0.25">
      <c r="A277" s="10" t="s">
        <v>98</v>
      </c>
      <c r="B277" s="56" t="s">
        <v>264</v>
      </c>
      <c r="C277" s="10" t="s">
        <v>367</v>
      </c>
      <c r="D277" s="10" t="s">
        <v>201</v>
      </c>
      <c r="E277" s="66">
        <f t="shared" ref="E277" si="248">F277+G277+H277+I277</f>
        <v>226.1</v>
      </c>
      <c r="F277" s="66">
        <f>37.3+25</f>
        <v>62.3</v>
      </c>
      <c r="G277" s="66">
        <v>54.6</v>
      </c>
      <c r="H277" s="66">
        <v>54.6</v>
      </c>
      <c r="I277" s="66">
        <v>54.6</v>
      </c>
      <c r="J277" s="40" t="s">
        <v>99</v>
      </c>
      <c r="K277" s="10" t="s">
        <v>95</v>
      </c>
      <c r="L277" s="10">
        <v>2</v>
      </c>
      <c r="M277" s="10">
        <v>1</v>
      </c>
      <c r="N277" s="10">
        <v>1</v>
      </c>
      <c r="O277" s="10">
        <v>1</v>
      </c>
      <c r="P277" s="10">
        <v>1</v>
      </c>
      <c r="Q277" s="11"/>
    </row>
    <row r="278" spans="1:17" ht="77.25" customHeight="1" x14ac:dyDescent="0.25">
      <c r="A278" s="10" t="s">
        <v>100</v>
      </c>
      <c r="B278" s="56" t="s">
        <v>264</v>
      </c>
      <c r="C278" s="10" t="s">
        <v>367</v>
      </c>
      <c r="D278" s="10" t="s">
        <v>201</v>
      </c>
      <c r="E278" s="66">
        <f t="shared" ref="E278" si="249">F278+G278+H278+I278</f>
        <v>144</v>
      </c>
      <c r="F278" s="66">
        <v>50.4</v>
      </c>
      <c r="G278" s="66">
        <v>31.2</v>
      </c>
      <c r="H278" s="66">
        <v>31.2</v>
      </c>
      <c r="I278" s="66">
        <v>31.2</v>
      </c>
      <c r="J278" s="40" t="s">
        <v>101</v>
      </c>
      <c r="K278" s="10" t="s">
        <v>95</v>
      </c>
      <c r="L278" s="10">
        <v>2</v>
      </c>
      <c r="M278" s="10">
        <v>1</v>
      </c>
      <c r="N278" s="10">
        <v>1</v>
      </c>
      <c r="O278" s="10">
        <v>1</v>
      </c>
      <c r="P278" s="10">
        <v>1</v>
      </c>
      <c r="Q278" s="11"/>
    </row>
    <row r="279" spans="1:17" ht="75.75" customHeight="1" x14ac:dyDescent="0.25">
      <c r="A279" s="10" t="s">
        <v>102</v>
      </c>
      <c r="B279" s="56" t="s">
        <v>264</v>
      </c>
      <c r="C279" s="10" t="s">
        <v>367</v>
      </c>
      <c r="D279" s="10" t="s">
        <v>201</v>
      </c>
      <c r="E279" s="66">
        <f t="shared" ref="E279" si="250">F279+G279+H279+I279</f>
        <v>286.3</v>
      </c>
      <c r="F279" s="66">
        <v>67.3</v>
      </c>
      <c r="G279" s="66">
        <v>73</v>
      </c>
      <c r="H279" s="66">
        <v>73</v>
      </c>
      <c r="I279" s="66">
        <v>73</v>
      </c>
      <c r="J279" s="67" t="s">
        <v>103</v>
      </c>
      <c r="K279" s="10" t="s">
        <v>25</v>
      </c>
      <c r="L279" s="10">
        <v>2</v>
      </c>
      <c r="M279" s="10">
        <v>1</v>
      </c>
      <c r="N279" s="10">
        <v>1</v>
      </c>
      <c r="O279" s="10">
        <v>1</v>
      </c>
      <c r="P279" s="10">
        <v>1</v>
      </c>
      <c r="Q279" s="17"/>
    </row>
    <row r="280" spans="1:17" s="50" customFormat="1" ht="14.25" customHeight="1" x14ac:dyDescent="0.2">
      <c r="A280" s="71" t="s">
        <v>361</v>
      </c>
      <c r="B280" s="56"/>
      <c r="C280" s="71" t="s">
        <v>240</v>
      </c>
      <c r="D280" s="10" t="s">
        <v>16</v>
      </c>
      <c r="E280" s="66">
        <f t="shared" ref="E280:I280" si="251">E281+E282</f>
        <v>32511.800000000003</v>
      </c>
      <c r="F280" s="66">
        <f t="shared" si="251"/>
        <v>15386.5</v>
      </c>
      <c r="G280" s="66">
        <f t="shared" si="251"/>
        <v>13979.5</v>
      </c>
      <c r="H280" s="66">
        <f t="shared" si="251"/>
        <v>1572.9</v>
      </c>
      <c r="I280" s="66">
        <f t="shared" si="251"/>
        <v>1572.9</v>
      </c>
      <c r="J280" s="80"/>
      <c r="K280" s="71"/>
      <c r="L280" s="71"/>
      <c r="M280" s="71"/>
      <c r="N280" s="71"/>
      <c r="O280" s="71"/>
      <c r="P280" s="71"/>
      <c r="Q280" s="49"/>
    </row>
    <row r="281" spans="1:17" s="50" customFormat="1" ht="41.25" customHeight="1" x14ac:dyDescent="0.2">
      <c r="A281" s="72"/>
      <c r="B281" s="57" t="s">
        <v>264</v>
      </c>
      <c r="C281" s="72"/>
      <c r="D281" s="10" t="s">
        <v>414</v>
      </c>
      <c r="E281" s="66">
        <f t="shared" ref="E281" si="252">F281+G281+H281+I281</f>
        <v>6902.5</v>
      </c>
      <c r="F281" s="68">
        <f t="shared" ref="F281:I282" si="253">F284</f>
        <v>2183.8000000000002</v>
      </c>
      <c r="G281" s="68">
        <f t="shared" si="253"/>
        <v>1572.9</v>
      </c>
      <c r="H281" s="68">
        <f t="shared" si="253"/>
        <v>1572.9</v>
      </c>
      <c r="I281" s="68">
        <f t="shared" si="253"/>
        <v>1572.9</v>
      </c>
      <c r="J281" s="81"/>
      <c r="K281" s="72"/>
      <c r="L281" s="72"/>
      <c r="M281" s="72"/>
      <c r="N281" s="72"/>
      <c r="O281" s="72"/>
      <c r="P281" s="72"/>
      <c r="Q281" s="49"/>
    </row>
    <row r="282" spans="1:17" s="50" customFormat="1" ht="36.75" customHeight="1" x14ac:dyDescent="0.2">
      <c r="A282" s="73"/>
      <c r="B282" s="58"/>
      <c r="C282" s="73"/>
      <c r="D282" s="10" t="s">
        <v>13</v>
      </c>
      <c r="E282" s="66">
        <f t="shared" ref="E282" si="254">F282+G282+H282+I282</f>
        <v>25609.300000000003</v>
      </c>
      <c r="F282" s="68">
        <f t="shared" si="253"/>
        <v>13202.7</v>
      </c>
      <c r="G282" s="68">
        <f t="shared" si="253"/>
        <v>12406.6</v>
      </c>
      <c r="H282" s="68">
        <f t="shared" si="253"/>
        <v>0</v>
      </c>
      <c r="I282" s="68">
        <f t="shared" si="253"/>
        <v>0</v>
      </c>
      <c r="J282" s="82"/>
      <c r="K282" s="73"/>
      <c r="L282" s="73"/>
      <c r="M282" s="73"/>
      <c r="N282" s="73"/>
      <c r="O282" s="73"/>
      <c r="P282" s="73"/>
      <c r="Q282" s="49"/>
    </row>
    <row r="283" spans="1:17" ht="15" customHeight="1" x14ac:dyDescent="0.25">
      <c r="A283" s="71" t="s">
        <v>105</v>
      </c>
      <c r="B283" s="71" t="s">
        <v>264</v>
      </c>
      <c r="C283" s="71" t="s">
        <v>241</v>
      </c>
      <c r="D283" s="10" t="s">
        <v>16</v>
      </c>
      <c r="E283" s="66">
        <f t="shared" ref="E283:I283" si="255">E284+E285</f>
        <v>32511.800000000003</v>
      </c>
      <c r="F283" s="66">
        <f t="shared" si="255"/>
        <v>15386.5</v>
      </c>
      <c r="G283" s="66">
        <f t="shared" si="255"/>
        <v>13979.5</v>
      </c>
      <c r="H283" s="66">
        <f t="shared" si="255"/>
        <v>1572.9</v>
      </c>
      <c r="I283" s="66">
        <f t="shared" si="255"/>
        <v>1572.9</v>
      </c>
      <c r="J283" s="74" t="s">
        <v>106</v>
      </c>
      <c r="K283" s="71" t="s">
        <v>18</v>
      </c>
      <c r="L283" s="71">
        <v>100</v>
      </c>
      <c r="M283" s="71">
        <v>100</v>
      </c>
      <c r="N283" s="71">
        <v>100</v>
      </c>
      <c r="O283" s="71">
        <v>100</v>
      </c>
      <c r="P283" s="71">
        <v>100</v>
      </c>
      <c r="Q283" s="11"/>
    </row>
    <row r="284" spans="1:17" ht="42.75" customHeight="1" x14ac:dyDescent="0.25">
      <c r="A284" s="72"/>
      <c r="B284" s="72"/>
      <c r="C284" s="72"/>
      <c r="D284" s="10" t="s">
        <v>243</v>
      </c>
      <c r="E284" s="66">
        <f t="shared" ref="E284" si="256">F284+G284+H284+I284</f>
        <v>6902.5</v>
      </c>
      <c r="F284" s="68">
        <f t="shared" ref="F284:I285" si="257">F287</f>
        <v>2183.8000000000002</v>
      </c>
      <c r="G284" s="68">
        <f t="shared" si="257"/>
        <v>1572.9</v>
      </c>
      <c r="H284" s="68">
        <f t="shared" si="257"/>
        <v>1572.9</v>
      </c>
      <c r="I284" s="68">
        <f t="shared" si="257"/>
        <v>1572.9</v>
      </c>
      <c r="J284" s="75"/>
      <c r="K284" s="72"/>
      <c r="L284" s="72"/>
      <c r="M284" s="72"/>
      <c r="N284" s="72"/>
      <c r="O284" s="72"/>
      <c r="P284" s="72"/>
      <c r="Q284" s="11"/>
    </row>
    <row r="285" spans="1:17" ht="54.75" customHeight="1" x14ac:dyDescent="0.25">
      <c r="A285" s="73"/>
      <c r="B285" s="73"/>
      <c r="C285" s="73"/>
      <c r="D285" s="10" t="s">
        <v>13</v>
      </c>
      <c r="E285" s="66">
        <f t="shared" ref="E285" si="258">F285+G285+H285+I285</f>
        <v>25609.300000000003</v>
      </c>
      <c r="F285" s="68">
        <f t="shared" si="257"/>
        <v>13202.7</v>
      </c>
      <c r="G285" s="68">
        <f t="shared" si="257"/>
        <v>12406.6</v>
      </c>
      <c r="H285" s="68">
        <f t="shared" si="257"/>
        <v>0</v>
      </c>
      <c r="I285" s="68">
        <f t="shared" si="257"/>
        <v>0</v>
      </c>
      <c r="J285" s="76"/>
      <c r="K285" s="73"/>
      <c r="L285" s="73"/>
      <c r="M285" s="73"/>
      <c r="N285" s="73"/>
      <c r="O285" s="73"/>
      <c r="P285" s="73"/>
      <c r="Q285" s="11"/>
    </row>
    <row r="286" spans="1:17" ht="15" customHeight="1" x14ac:dyDescent="0.25">
      <c r="A286" s="71" t="s">
        <v>181</v>
      </c>
      <c r="B286" s="71" t="s">
        <v>264</v>
      </c>
      <c r="C286" s="71" t="s">
        <v>240</v>
      </c>
      <c r="D286" s="10" t="s">
        <v>16</v>
      </c>
      <c r="E286" s="66">
        <f t="shared" ref="E286:I286" si="259">E287+E288</f>
        <v>32511.800000000003</v>
      </c>
      <c r="F286" s="66">
        <f t="shared" si="259"/>
        <v>15386.5</v>
      </c>
      <c r="G286" s="66">
        <f t="shared" si="259"/>
        <v>13979.5</v>
      </c>
      <c r="H286" s="66">
        <f t="shared" si="259"/>
        <v>1572.9</v>
      </c>
      <c r="I286" s="66">
        <f t="shared" si="259"/>
        <v>1572.9</v>
      </c>
      <c r="J286" s="74" t="s">
        <v>107</v>
      </c>
      <c r="K286" s="71" t="s">
        <v>18</v>
      </c>
      <c r="L286" s="71">
        <v>100</v>
      </c>
      <c r="M286" s="71">
        <v>100</v>
      </c>
      <c r="N286" s="71">
        <v>100</v>
      </c>
      <c r="O286" s="71">
        <v>100</v>
      </c>
      <c r="P286" s="71">
        <v>100</v>
      </c>
      <c r="Q286" s="11"/>
    </row>
    <row r="287" spans="1:17" ht="44.45" customHeight="1" x14ac:dyDescent="0.25">
      <c r="A287" s="72"/>
      <c r="B287" s="72"/>
      <c r="C287" s="72"/>
      <c r="D287" s="10" t="s">
        <v>242</v>
      </c>
      <c r="E287" s="66">
        <f t="shared" ref="E287" si="260">F287+G287+H287+I287</f>
        <v>6902.5</v>
      </c>
      <c r="F287" s="68">
        <f t="shared" ref="F287:I288" si="261">F290</f>
        <v>2183.8000000000002</v>
      </c>
      <c r="G287" s="68">
        <f t="shared" si="261"/>
        <v>1572.9</v>
      </c>
      <c r="H287" s="68">
        <f t="shared" si="261"/>
        <v>1572.9</v>
      </c>
      <c r="I287" s="68">
        <f t="shared" si="261"/>
        <v>1572.9</v>
      </c>
      <c r="J287" s="75"/>
      <c r="K287" s="72"/>
      <c r="L287" s="72"/>
      <c r="M287" s="72"/>
      <c r="N287" s="72"/>
      <c r="O287" s="72"/>
      <c r="P287" s="72"/>
      <c r="Q287" s="11"/>
    </row>
    <row r="288" spans="1:17" ht="42.75" customHeight="1" x14ac:dyDescent="0.25">
      <c r="A288" s="73"/>
      <c r="B288" s="73"/>
      <c r="C288" s="73"/>
      <c r="D288" s="10" t="s">
        <v>61</v>
      </c>
      <c r="E288" s="66">
        <f t="shared" ref="E288" si="262">F288+G288+H288+I288</f>
        <v>25609.300000000003</v>
      </c>
      <c r="F288" s="68">
        <f t="shared" si="261"/>
        <v>13202.7</v>
      </c>
      <c r="G288" s="68">
        <f t="shared" si="261"/>
        <v>12406.6</v>
      </c>
      <c r="H288" s="68">
        <f t="shared" si="261"/>
        <v>0</v>
      </c>
      <c r="I288" s="68">
        <f t="shared" si="261"/>
        <v>0</v>
      </c>
      <c r="J288" s="76"/>
      <c r="K288" s="73"/>
      <c r="L288" s="73"/>
      <c r="M288" s="73"/>
      <c r="N288" s="73"/>
      <c r="O288" s="73"/>
      <c r="P288" s="73"/>
      <c r="Q288" s="11"/>
    </row>
    <row r="289" spans="1:17" ht="15" customHeight="1" x14ac:dyDescent="0.25">
      <c r="A289" s="71" t="s">
        <v>108</v>
      </c>
      <c r="B289" s="71" t="s">
        <v>264</v>
      </c>
      <c r="C289" s="71" t="s">
        <v>240</v>
      </c>
      <c r="D289" s="10" t="s">
        <v>16</v>
      </c>
      <c r="E289" s="68">
        <f t="shared" ref="E289:I289" si="263">E290+E291</f>
        <v>32511.800000000003</v>
      </c>
      <c r="F289" s="68">
        <f t="shared" si="263"/>
        <v>15386.5</v>
      </c>
      <c r="G289" s="68">
        <f t="shared" si="263"/>
        <v>13979.5</v>
      </c>
      <c r="H289" s="68">
        <f t="shared" si="263"/>
        <v>1572.9</v>
      </c>
      <c r="I289" s="68">
        <f t="shared" si="263"/>
        <v>1572.9</v>
      </c>
      <c r="J289" s="74" t="s">
        <v>109</v>
      </c>
      <c r="K289" s="71" t="s">
        <v>37</v>
      </c>
      <c r="L289" s="71">
        <v>3</v>
      </c>
      <c r="M289" s="71">
        <v>3</v>
      </c>
      <c r="N289" s="71">
        <v>3</v>
      </c>
      <c r="O289" s="71">
        <v>3</v>
      </c>
      <c r="P289" s="71">
        <v>3</v>
      </c>
      <c r="Q289" s="11"/>
    </row>
    <row r="290" spans="1:17" ht="48.2" customHeight="1" x14ac:dyDescent="0.25">
      <c r="A290" s="72"/>
      <c r="B290" s="72"/>
      <c r="C290" s="72"/>
      <c r="D290" s="10" t="s">
        <v>243</v>
      </c>
      <c r="E290" s="66">
        <f t="shared" ref="E290" si="264">F290+G290+H290+I290</f>
        <v>6902.5</v>
      </c>
      <c r="F290" s="68">
        <f t="shared" ref="F290:I290" si="265">F293+F315</f>
        <v>2183.8000000000002</v>
      </c>
      <c r="G290" s="68">
        <f t="shared" si="265"/>
        <v>1572.9</v>
      </c>
      <c r="H290" s="68">
        <f t="shared" si="265"/>
        <v>1572.9</v>
      </c>
      <c r="I290" s="68">
        <f t="shared" si="265"/>
        <v>1572.9</v>
      </c>
      <c r="J290" s="75"/>
      <c r="K290" s="72"/>
      <c r="L290" s="72"/>
      <c r="M290" s="72"/>
      <c r="N290" s="72"/>
      <c r="O290" s="72"/>
      <c r="P290" s="72"/>
      <c r="Q290" s="11"/>
    </row>
    <row r="291" spans="1:17" ht="44.45" customHeight="1" x14ac:dyDescent="0.25">
      <c r="A291" s="73"/>
      <c r="B291" s="73"/>
      <c r="C291" s="73"/>
      <c r="D291" s="10" t="s">
        <v>61</v>
      </c>
      <c r="E291" s="66">
        <f t="shared" ref="E291" si="266">F291+G291+H291+I291</f>
        <v>25609.300000000003</v>
      </c>
      <c r="F291" s="68">
        <f t="shared" ref="F291:I291" si="267">F294</f>
        <v>13202.7</v>
      </c>
      <c r="G291" s="68">
        <f t="shared" si="267"/>
        <v>12406.6</v>
      </c>
      <c r="H291" s="68">
        <f t="shared" si="267"/>
        <v>0</v>
      </c>
      <c r="I291" s="68">
        <f t="shared" si="267"/>
        <v>0</v>
      </c>
      <c r="J291" s="76"/>
      <c r="K291" s="73"/>
      <c r="L291" s="73"/>
      <c r="M291" s="73"/>
      <c r="N291" s="73"/>
      <c r="O291" s="73"/>
      <c r="P291" s="73"/>
      <c r="Q291" s="11"/>
    </row>
    <row r="292" spans="1:17" ht="15" customHeight="1" x14ac:dyDescent="0.25">
      <c r="A292" s="71" t="s">
        <v>178</v>
      </c>
      <c r="B292" s="71" t="s">
        <v>264</v>
      </c>
      <c r="C292" s="71" t="s">
        <v>240</v>
      </c>
      <c r="D292" s="10" t="s">
        <v>16</v>
      </c>
      <c r="E292" s="68">
        <f>E293+E294</f>
        <v>26957.200000000004</v>
      </c>
      <c r="F292" s="68">
        <f>F293+F294</f>
        <v>13897.6</v>
      </c>
      <c r="G292" s="68">
        <f>G293+G294</f>
        <v>13059.6</v>
      </c>
      <c r="H292" s="68">
        <f>H293+H294</f>
        <v>0</v>
      </c>
      <c r="I292" s="68">
        <f>I293+I294</f>
        <v>0</v>
      </c>
      <c r="J292" s="74" t="s">
        <v>169</v>
      </c>
      <c r="K292" s="71" t="s">
        <v>37</v>
      </c>
      <c r="L292" s="71">
        <v>3</v>
      </c>
      <c r="M292" s="71">
        <v>39</v>
      </c>
      <c r="N292" s="71">
        <v>39</v>
      </c>
      <c r="O292" s="71">
        <v>39</v>
      </c>
      <c r="P292" s="71">
        <v>39</v>
      </c>
      <c r="Q292" s="11"/>
    </row>
    <row r="293" spans="1:17" ht="44.45" customHeight="1" x14ac:dyDescent="0.25">
      <c r="A293" s="72"/>
      <c r="B293" s="72"/>
      <c r="C293" s="72"/>
      <c r="D293" s="10" t="s">
        <v>201</v>
      </c>
      <c r="E293" s="66">
        <f t="shared" ref="E293" si="268">F293+G293+H293+I293</f>
        <v>1347.9</v>
      </c>
      <c r="F293" s="68">
        <v>694.9</v>
      </c>
      <c r="G293" s="68">
        <v>653</v>
      </c>
      <c r="H293" s="68">
        <v>0</v>
      </c>
      <c r="I293" s="68">
        <v>0</v>
      </c>
      <c r="J293" s="75"/>
      <c r="K293" s="72"/>
      <c r="L293" s="72"/>
      <c r="M293" s="72"/>
      <c r="N293" s="72"/>
      <c r="O293" s="72"/>
      <c r="P293" s="72"/>
      <c r="Q293" s="11"/>
    </row>
    <row r="294" spans="1:17" ht="25.5" x14ac:dyDescent="0.25">
      <c r="A294" s="73"/>
      <c r="B294" s="73"/>
      <c r="C294" s="73"/>
      <c r="D294" s="10" t="s">
        <v>61</v>
      </c>
      <c r="E294" s="66">
        <f t="shared" ref="E294" si="269">F294+G294+H294+I294</f>
        <v>25609.300000000003</v>
      </c>
      <c r="F294" s="68">
        <v>13202.7</v>
      </c>
      <c r="G294" s="68">
        <v>12406.6</v>
      </c>
      <c r="H294" s="68">
        <v>0</v>
      </c>
      <c r="I294" s="68">
        <v>0</v>
      </c>
      <c r="J294" s="76"/>
      <c r="K294" s="73"/>
      <c r="L294" s="73"/>
      <c r="M294" s="73"/>
      <c r="N294" s="73"/>
      <c r="O294" s="73"/>
      <c r="P294" s="73"/>
      <c r="Q294" s="11"/>
    </row>
    <row r="295" spans="1:17" ht="63.75" hidden="1" customHeight="1" x14ac:dyDescent="0.25">
      <c r="A295" s="56" t="s">
        <v>110</v>
      </c>
      <c r="B295" s="57" t="s">
        <v>48</v>
      </c>
      <c r="C295" s="58" t="s">
        <v>104</v>
      </c>
      <c r="D295" s="10" t="s">
        <v>35</v>
      </c>
      <c r="E295" s="66" t="e">
        <f>#REF!+#REF!+F295+G295</f>
        <v>#REF!</v>
      </c>
      <c r="F295" s="68">
        <v>0</v>
      </c>
      <c r="G295" s="68">
        <v>0</v>
      </c>
      <c r="H295" s="68"/>
      <c r="I295" s="68"/>
      <c r="J295" s="38" t="s">
        <v>111</v>
      </c>
      <c r="K295" s="10" t="s">
        <v>95</v>
      </c>
      <c r="L295" s="10">
        <v>0</v>
      </c>
      <c r="M295" s="10">
        <v>1</v>
      </c>
      <c r="N295" s="10">
        <v>0</v>
      </c>
      <c r="O295" s="10">
        <v>0</v>
      </c>
      <c r="P295" s="10">
        <v>0</v>
      </c>
      <c r="Q295" s="11"/>
    </row>
    <row r="296" spans="1:17" ht="102.2" hidden="1" customHeight="1" x14ac:dyDescent="0.25">
      <c r="A296" s="10" t="s">
        <v>112</v>
      </c>
      <c r="B296" s="56" t="s">
        <v>113</v>
      </c>
      <c r="C296" s="10" t="s">
        <v>114</v>
      </c>
      <c r="D296" s="10" t="s">
        <v>35</v>
      </c>
      <c r="E296" s="66" t="e">
        <f>#REF!+#REF!+F296+G296</f>
        <v>#REF!</v>
      </c>
      <c r="F296" s="68"/>
      <c r="G296" s="68"/>
      <c r="H296" s="68"/>
      <c r="I296" s="68"/>
      <c r="J296" s="40" t="s">
        <v>115</v>
      </c>
      <c r="K296" s="10" t="s">
        <v>18</v>
      </c>
      <c r="L296" s="10">
        <v>0</v>
      </c>
      <c r="M296" s="10">
        <v>0</v>
      </c>
      <c r="N296" s="10"/>
      <c r="O296" s="10">
        <v>100</v>
      </c>
      <c r="P296" s="10">
        <v>100</v>
      </c>
      <c r="Q296" s="11"/>
    </row>
    <row r="297" spans="1:17" ht="76.7" hidden="1" customHeight="1" x14ac:dyDescent="0.25">
      <c r="A297" s="10" t="s">
        <v>116</v>
      </c>
      <c r="B297" s="56" t="s">
        <v>113</v>
      </c>
      <c r="C297" s="10" t="s">
        <v>114</v>
      </c>
      <c r="D297" s="10" t="s">
        <v>35</v>
      </c>
      <c r="E297" s="66" t="e">
        <f>#REF!+#REF!+F297+G297</f>
        <v>#REF!</v>
      </c>
      <c r="F297" s="66"/>
      <c r="G297" s="66"/>
      <c r="H297" s="66"/>
      <c r="I297" s="66"/>
      <c r="J297" s="38" t="s">
        <v>117</v>
      </c>
      <c r="K297" s="10" t="s">
        <v>37</v>
      </c>
      <c r="L297" s="10">
        <v>0</v>
      </c>
      <c r="M297" s="10">
        <v>0</v>
      </c>
      <c r="N297" s="10"/>
      <c r="O297" s="10">
        <v>1</v>
      </c>
      <c r="P297" s="10">
        <v>1</v>
      </c>
      <c r="Q297" s="11"/>
    </row>
    <row r="298" spans="1:17" ht="51" hidden="1" customHeight="1" x14ac:dyDescent="0.25">
      <c r="A298" s="10" t="s">
        <v>118</v>
      </c>
      <c r="B298" s="56" t="s">
        <v>113</v>
      </c>
      <c r="C298" s="10" t="s">
        <v>114</v>
      </c>
      <c r="D298" s="10" t="s">
        <v>35</v>
      </c>
      <c r="E298" s="66" t="e">
        <f>#REF!+#REF!+F298+G298</f>
        <v>#REF!</v>
      </c>
      <c r="F298" s="66"/>
      <c r="G298" s="66"/>
      <c r="H298" s="66"/>
      <c r="I298" s="66"/>
      <c r="J298" s="38" t="s">
        <v>119</v>
      </c>
      <c r="K298" s="10" t="s">
        <v>37</v>
      </c>
      <c r="L298" s="10">
        <v>0</v>
      </c>
      <c r="M298" s="10">
        <v>0</v>
      </c>
      <c r="N298" s="10"/>
      <c r="O298" s="10">
        <v>1</v>
      </c>
      <c r="P298" s="10">
        <v>1</v>
      </c>
      <c r="Q298" s="11"/>
    </row>
    <row r="299" spans="1:17" ht="38.25" hidden="1" customHeight="1" x14ac:dyDescent="0.25">
      <c r="A299" s="10" t="s">
        <v>120</v>
      </c>
      <c r="B299" s="56" t="s">
        <v>113</v>
      </c>
      <c r="C299" s="10" t="s">
        <v>114</v>
      </c>
      <c r="D299" s="10" t="s">
        <v>35</v>
      </c>
      <c r="E299" s="66" t="e">
        <f>#REF!+#REF!+F299+G299</f>
        <v>#REF!</v>
      </c>
      <c r="F299" s="68"/>
      <c r="G299" s="68"/>
      <c r="H299" s="68"/>
      <c r="I299" s="68"/>
      <c r="J299" s="38" t="s">
        <v>121</v>
      </c>
      <c r="K299" s="10" t="s">
        <v>37</v>
      </c>
      <c r="L299" s="10">
        <v>0</v>
      </c>
      <c r="M299" s="10">
        <v>0</v>
      </c>
      <c r="N299" s="10"/>
      <c r="O299" s="10">
        <v>1</v>
      </c>
      <c r="P299" s="10">
        <v>1</v>
      </c>
      <c r="Q299" s="11"/>
    </row>
    <row r="300" spans="1:17" ht="51" hidden="1" customHeight="1" x14ac:dyDescent="0.25">
      <c r="A300" s="10" t="s">
        <v>122</v>
      </c>
      <c r="B300" s="56" t="s">
        <v>113</v>
      </c>
      <c r="C300" s="10" t="s">
        <v>114</v>
      </c>
      <c r="D300" s="10" t="s">
        <v>35</v>
      </c>
      <c r="E300" s="66" t="e">
        <f>#REF!+#REF!+F300+G300</f>
        <v>#REF!</v>
      </c>
      <c r="F300" s="66"/>
      <c r="G300" s="66"/>
      <c r="H300" s="66"/>
      <c r="I300" s="66"/>
      <c r="J300" s="38" t="s">
        <v>123</v>
      </c>
      <c r="K300" s="10" t="s">
        <v>37</v>
      </c>
      <c r="L300" s="10">
        <v>0</v>
      </c>
      <c r="M300" s="10">
        <v>0</v>
      </c>
      <c r="N300" s="10"/>
      <c r="O300" s="10">
        <v>1</v>
      </c>
      <c r="P300" s="10">
        <v>1</v>
      </c>
      <c r="Q300" s="11"/>
    </row>
    <row r="301" spans="1:17" ht="51" hidden="1" customHeight="1" x14ac:dyDescent="0.25">
      <c r="A301" s="10" t="s">
        <v>124</v>
      </c>
      <c r="B301" s="56" t="s">
        <v>113</v>
      </c>
      <c r="C301" s="10" t="s">
        <v>114</v>
      </c>
      <c r="D301" s="10" t="s">
        <v>35</v>
      </c>
      <c r="E301" s="66" t="e">
        <f>#REF!+#REF!+F301+G301</f>
        <v>#REF!</v>
      </c>
      <c r="F301" s="66"/>
      <c r="G301" s="66"/>
      <c r="H301" s="66"/>
      <c r="I301" s="66"/>
      <c r="J301" s="38" t="s">
        <v>125</v>
      </c>
      <c r="K301" s="10" t="s">
        <v>37</v>
      </c>
      <c r="L301" s="10">
        <v>0</v>
      </c>
      <c r="M301" s="10">
        <v>0</v>
      </c>
      <c r="N301" s="10"/>
      <c r="O301" s="10">
        <v>1</v>
      </c>
      <c r="P301" s="10">
        <v>1</v>
      </c>
      <c r="Q301" s="11"/>
    </row>
    <row r="302" spans="1:17" ht="76.7" hidden="1" customHeight="1" x14ac:dyDescent="0.25">
      <c r="A302" s="10" t="s">
        <v>126</v>
      </c>
      <c r="B302" s="56" t="s">
        <v>113</v>
      </c>
      <c r="C302" s="10" t="s">
        <v>114</v>
      </c>
      <c r="D302" s="10" t="s">
        <v>35</v>
      </c>
      <c r="E302" s="66" t="e">
        <f>#REF!+#REF!+F302+G302</f>
        <v>#REF!</v>
      </c>
      <c r="F302" s="66"/>
      <c r="G302" s="66"/>
      <c r="H302" s="66"/>
      <c r="I302" s="66"/>
      <c r="J302" s="38" t="s">
        <v>127</v>
      </c>
      <c r="K302" s="10" t="s">
        <v>37</v>
      </c>
      <c r="L302" s="10">
        <v>0</v>
      </c>
      <c r="M302" s="10">
        <v>0</v>
      </c>
      <c r="N302" s="10"/>
      <c r="O302" s="10">
        <v>1</v>
      </c>
      <c r="P302" s="10">
        <v>1</v>
      </c>
      <c r="Q302" s="11"/>
    </row>
    <row r="303" spans="1:17" ht="51" hidden="1" customHeight="1" x14ac:dyDescent="0.25">
      <c r="A303" s="10" t="s">
        <v>128</v>
      </c>
      <c r="B303" s="56" t="s">
        <v>113</v>
      </c>
      <c r="C303" s="10" t="s">
        <v>114</v>
      </c>
      <c r="D303" s="10" t="s">
        <v>35</v>
      </c>
      <c r="E303" s="66" t="e">
        <f>#REF!+#REF!+F303+G303</f>
        <v>#REF!</v>
      </c>
      <c r="F303" s="68"/>
      <c r="G303" s="68"/>
      <c r="H303" s="68"/>
      <c r="I303" s="68"/>
      <c r="J303" s="38" t="s">
        <v>129</v>
      </c>
      <c r="K303" s="10" t="s">
        <v>37</v>
      </c>
      <c r="L303" s="10">
        <v>0</v>
      </c>
      <c r="M303" s="10">
        <v>0</v>
      </c>
      <c r="N303" s="10"/>
      <c r="O303" s="10">
        <v>1</v>
      </c>
      <c r="P303" s="10">
        <v>1</v>
      </c>
      <c r="Q303" s="11"/>
    </row>
    <row r="304" spans="1:17" ht="63.75" hidden="1" customHeight="1" x14ac:dyDescent="0.25">
      <c r="A304" s="10" t="s">
        <v>130</v>
      </c>
      <c r="B304" s="56" t="s">
        <v>113</v>
      </c>
      <c r="C304" s="10" t="s">
        <v>131</v>
      </c>
      <c r="D304" s="10" t="s">
        <v>35</v>
      </c>
      <c r="E304" s="66" t="e">
        <f>#REF!+#REF!+F304+G304</f>
        <v>#REF!</v>
      </c>
      <c r="F304" s="68"/>
      <c r="G304" s="68"/>
      <c r="H304" s="68"/>
      <c r="I304" s="68"/>
      <c r="J304" s="40" t="s">
        <v>132</v>
      </c>
      <c r="K304" s="10" t="s">
        <v>18</v>
      </c>
      <c r="L304" s="10">
        <v>100</v>
      </c>
      <c r="M304" s="10">
        <v>0</v>
      </c>
      <c r="N304" s="10"/>
      <c r="O304" s="10">
        <v>100</v>
      </c>
      <c r="P304" s="10">
        <v>100</v>
      </c>
      <c r="Q304" s="11"/>
    </row>
    <row r="305" spans="1:17" ht="51" hidden="1" customHeight="1" x14ac:dyDescent="0.25">
      <c r="A305" s="10" t="s">
        <v>133</v>
      </c>
      <c r="B305" s="56" t="s">
        <v>113</v>
      </c>
      <c r="C305" s="10" t="s">
        <v>131</v>
      </c>
      <c r="D305" s="10" t="s">
        <v>35</v>
      </c>
      <c r="E305" s="66" t="e">
        <f>#REF!+#REF!+F305+G305</f>
        <v>#REF!</v>
      </c>
      <c r="F305" s="66"/>
      <c r="G305" s="66"/>
      <c r="H305" s="66"/>
      <c r="I305" s="66"/>
      <c r="J305" s="38" t="s">
        <v>134</v>
      </c>
      <c r="K305" s="10" t="s">
        <v>37</v>
      </c>
      <c r="L305" s="10">
        <v>0</v>
      </c>
      <c r="M305" s="10">
        <v>0</v>
      </c>
      <c r="N305" s="10"/>
      <c r="O305" s="10">
        <v>1</v>
      </c>
      <c r="P305" s="10">
        <v>1</v>
      </c>
      <c r="Q305" s="11"/>
    </row>
    <row r="306" spans="1:17" ht="63.75" hidden="1" customHeight="1" x14ac:dyDescent="0.25">
      <c r="A306" s="10" t="s">
        <v>135</v>
      </c>
      <c r="B306" s="56" t="s">
        <v>113</v>
      </c>
      <c r="C306" s="10" t="s">
        <v>114</v>
      </c>
      <c r="D306" s="10" t="s">
        <v>35</v>
      </c>
      <c r="E306" s="66" t="e">
        <f>#REF!+#REF!+F306+G306</f>
        <v>#REF!</v>
      </c>
      <c r="F306" s="68"/>
      <c r="G306" s="68"/>
      <c r="H306" s="68"/>
      <c r="I306" s="68"/>
      <c r="J306" s="40" t="s">
        <v>136</v>
      </c>
      <c r="K306" s="10" t="s">
        <v>18</v>
      </c>
      <c r="L306" s="10">
        <v>0</v>
      </c>
      <c r="M306" s="10">
        <v>0</v>
      </c>
      <c r="N306" s="10"/>
      <c r="O306" s="10">
        <v>100</v>
      </c>
      <c r="P306" s="10">
        <v>100</v>
      </c>
      <c r="Q306" s="11"/>
    </row>
    <row r="307" spans="1:17" ht="51" hidden="1" customHeight="1" x14ac:dyDescent="0.25">
      <c r="A307" s="10" t="s">
        <v>137</v>
      </c>
      <c r="B307" s="56" t="s">
        <v>113</v>
      </c>
      <c r="C307" s="10" t="s">
        <v>114</v>
      </c>
      <c r="D307" s="10" t="s">
        <v>35</v>
      </c>
      <c r="E307" s="66" t="e">
        <f>#REF!+#REF!+F307+G307</f>
        <v>#REF!</v>
      </c>
      <c r="F307" s="66"/>
      <c r="G307" s="66"/>
      <c r="H307" s="66"/>
      <c r="I307" s="66"/>
      <c r="J307" s="40" t="s">
        <v>138</v>
      </c>
      <c r="K307" s="10" t="s">
        <v>37</v>
      </c>
      <c r="L307" s="10">
        <v>0</v>
      </c>
      <c r="M307" s="10">
        <v>0</v>
      </c>
      <c r="N307" s="10"/>
      <c r="O307" s="10">
        <v>1</v>
      </c>
      <c r="P307" s="10">
        <v>1</v>
      </c>
      <c r="Q307" s="11"/>
    </row>
    <row r="308" spans="1:17" ht="76.7" hidden="1" customHeight="1" x14ac:dyDescent="0.25">
      <c r="A308" s="10" t="s">
        <v>139</v>
      </c>
      <c r="B308" s="56" t="s">
        <v>113</v>
      </c>
      <c r="C308" s="10" t="s">
        <v>11</v>
      </c>
      <c r="D308" s="10" t="s">
        <v>35</v>
      </c>
      <c r="E308" s="66" t="e">
        <f>#REF!+#REF!+F308+G308</f>
        <v>#REF!</v>
      </c>
      <c r="F308" s="66"/>
      <c r="G308" s="66"/>
      <c r="H308" s="66"/>
      <c r="I308" s="66"/>
      <c r="J308" s="38"/>
      <c r="K308" s="10"/>
      <c r="L308" s="10"/>
      <c r="M308" s="10"/>
      <c r="N308" s="10"/>
      <c r="O308" s="10"/>
      <c r="P308" s="10"/>
      <c r="Q308" s="11"/>
    </row>
    <row r="309" spans="1:17" ht="127.5" hidden="1" customHeight="1" x14ac:dyDescent="0.25">
      <c r="A309" s="10" t="s">
        <v>140</v>
      </c>
      <c r="B309" s="56" t="s">
        <v>113</v>
      </c>
      <c r="C309" s="10" t="s">
        <v>11</v>
      </c>
      <c r="D309" s="10" t="s">
        <v>35</v>
      </c>
      <c r="E309" s="66" t="e">
        <f>#REF!+#REF!+F309+G309</f>
        <v>#REF!</v>
      </c>
      <c r="F309" s="68"/>
      <c r="G309" s="68"/>
      <c r="H309" s="68"/>
      <c r="I309" s="68"/>
      <c r="J309" s="40" t="s">
        <v>141</v>
      </c>
      <c r="K309" s="10" t="s">
        <v>37</v>
      </c>
      <c r="L309" s="10">
        <v>50</v>
      </c>
      <c r="M309" s="10">
        <v>0</v>
      </c>
      <c r="N309" s="10"/>
      <c r="O309" s="10">
        <v>45</v>
      </c>
      <c r="P309" s="10">
        <v>45</v>
      </c>
      <c r="Q309" s="11"/>
    </row>
    <row r="310" spans="1:17" ht="76.7" hidden="1" customHeight="1" x14ac:dyDescent="0.25">
      <c r="A310" s="10" t="s">
        <v>142</v>
      </c>
      <c r="B310" s="56" t="s">
        <v>113</v>
      </c>
      <c r="C310" s="10" t="s">
        <v>11</v>
      </c>
      <c r="D310" s="10" t="s">
        <v>35</v>
      </c>
      <c r="E310" s="66" t="e">
        <f>#REF!+#REF!+F310+G310</f>
        <v>#REF!</v>
      </c>
      <c r="F310" s="68"/>
      <c r="G310" s="68"/>
      <c r="H310" s="68"/>
      <c r="I310" s="68"/>
      <c r="J310" s="40" t="s">
        <v>143</v>
      </c>
      <c r="K310" s="10" t="s">
        <v>37</v>
      </c>
      <c r="L310" s="10">
        <v>50</v>
      </c>
      <c r="M310" s="10">
        <v>0</v>
      </c>
      <c r="N310" s="10"/>
      <c r="O310" s="10">
        <v>45</v>
      </c>
      <c r="P310" s="10">
        <v>45</v>
      </c>
      <c r="Q310" s="11"/>
    </row>
    <row r="311" spans="1:17" ht="89.45" hidden="1" customHeight="1" x14ac:dyDescent="0.25">
      <c r="A311" s="10" t="s">
        <v>144</v>
      </c>
      <c r="B311" s="56" t="s">
        <v>113</v>
      </c>
      <c r="C311" s="10" t="s">
        <v>11</v>
      </c>
      <c r="D311" s="10" t="s">
        <v>35</v>
      </c>
      <c r="E311" s="66" t="e">
        <f>#REF!+#REF!+F311+G311</f>
        <v>#REF!</v>
      </c>
      <c r="F311" s="66"/>
      <c r="G311" s="66"/>
      <c r="H311" s="66"/>
      <c r="I311" s="66"/>
      <c r="J311" s="38" t="s">
        <v>145</v>
      </c>
      <c r="K311" s="10" t="s">
        <v>33</v>
      </c>
      <c r="L311" s="10">
        <v>525</v>
      </c>
      <c r="M311" s="10">
        <v>0</v>
      </c>
      <c r="N311" s="10"/>
      <c r="O311" s="10">
        <v>550</v>
      </c>
      <c r="P311" s="10">
        <v>550</v>
      </c>
      <c r="Q311" s="11"/>
    </row>
    <row r="312" spans="1:17" ht="76.7" hidden="1" customHeight="1" x14ac:dyDescent="0.25">
      <c r="A312" s="10" t="s">
        <v>146</v>
      </c>
      <c r="B312" s="56" t="s">
        <v>113</v>
      </c>
      <c r="C312" s="10" t="s">
        <v>11</v>
      </c>
      <c r="D312" s="10" t="s">
        <v>35</v>
      </c>
      <c r="E312" s="66" t="e">
        <f>#REF!+#REF!+F312+G312</f>
        <v>#REF!</v>
      </c>
      <c r="F312" s="66"/>
      <c r="G312" s="66"/>
      <c r="H312" s="66"/>
      <c r="I312" s="66"/>
      <c r="J312" s="40" t="s">
        <v>147</v>
      </c>
      <c r="K312" s="10" t="s">
        <v>148</v>
      </c>
      <c r="L312" s="10">
        <v>10</v>
      </c>
      <c r="M312" s="10">
        <v>0</v>
      </c>
      <c r="N312" s="10"/>
      <c r="O312" s="10">
        <v>0</v>
      </c>
      <c r="P312" s="10">
        <v>0</v>
      </c>
      <c r="Q312" s="11"/>
    </row>
    <row r="313" spans="1:17" ht="76.7" hidden="1" customHeight="1" x14ac:dyDescent="0.25">
      <c r="A313" s="10" t="s">
        <v>149</v>
      </c>
      <c r="B313" s="56" t="s">
        <v>113</v>
      </c>
      <c r="C313" s="10" t="s">
        <v>11</v>
      </c>
      <c r="D313" s="10" t="s">
        <v>35</v>
      </c>
      <c r="E313" s="66" t="e">
        <f>#REF!+#REF!+F313+G313</f>
        <v>#REF!</v>
      </c>
      <c r="F313" s="66"/>
      <c r="G313" s="66"/>
      <c r="H313" s="66"/>
      <c r="I313" s="66"/>
      <c r="J313" s="40" t="s">
        <v>150</v>
      </c>
      <c r="K313" s="10" t="s">
        <v>148</v>
      </c>
      <c r="L313" s="10">
        <v>12</v>
      </c>
      <c r="M313" s="10">
        <v>0</v>
      </c>
      <c r="N313" s="10"/>
      <c r="O313" s="10">
        <v>0</v>
      </c>
      <c r="P313" s="10">
        <v>0</v>
      </c>
      <c r="Q313" s="11"/>
    </row>
    <row r="314" spans="1:17" ht="15" customHeight="1" x14ac:dyDescent="0.25">
      <c r="A314" s="71" t="s">
        <v>246</v>
      </c>
      <c r="B314" s="71" t="s">
        <v>264</v>
      </c>
      <c r="C314" s="71" t="s">
        <v>240</v>
      </c>
      <c r="D314" s="10" t="s">
        <v>16</v>
      </c>
      <c r="E314" s="68">
        <f>E315+E316</f>
        <v>5554.6</v>
      </c>
      <c r="F314" s="68">
        <f>F315+F316</f>
        <v>1488.9</v>
      </c>
      <c r="G314" s="68">
        <f>G315+G316</f>
        <v>919.9</v>
      </c>
      <c r="H314" s="68">
        <f>H315+H316</f>
        <v>1572.9</v>
      </c>
      <c r="I314" s="68">
        <f>I315+I316</f>
        <v>1572.9</v>
      </c>
      <c r="J314" s="74" t="s">
        <v>245</v>
      </c>
      <c r="K314" s="71" t="s">
        <v>37</v>
      </c>
      <c r="L314" s="71">
        <v>3</v>
      </c>
      <c r="M314" s="71">
        <v>39</v>
      </c>
      <c r="N314" s="71">
        <v>39</v>
      </c>
      <c r="O314" s="71">
        <v>39</v>
      </c>
      <c r="P314" s="71">
        <v>39</v>
      </c>
      <c r="Q314" s="11"/>
    </row>
    <row r="315" spans="1:17" ht="44.45" customHeight="1" x14ac:dyDescent="0.25">
      <c r="A315" s="72"/>
      <c r="B315" s="72"/>
      <c r="C315" s="72"/>
      <c r="D315" s="10" t="s">
        <v>201</v>
      </c>
      <c r="E315" s="66">
        <f t="shared" ref="E315" si="270">F315+G315+H315+I315</f>
        <v>5554.6</v>
      </c>
      <c r="F315" s="68">
        <f>853.8+178.7+456.4</f>
        <v>1488.9</v>
      </c>
      <c r="G315" s="68">
        <f>878+41.9</f>
        <v>919.9</v>
      </c>
      <c r="H315" s="68">
        <f>878+694.9</f>
        <v>1572.9</v>
      </c>
      <c r="I315" s="68">
        <f>878+694.9</f>
        <v>1572.9</v>
      </c>
      <c r="J315" s="75"/>
      <c r="K315" s="72"/>
      <c r="L315" s="72"/>
      <c r="M315" s="72"/>
      <c r="N315" s="72"/>
      <c r="O315" s="72"/>
      <c r="P315" s="72"/>
      <c r="Q315" s="11"/>
    </row>
    <row r="316" spans="1:17" ht="54.75" customHeight="1" x14ac:dyDescent="0.25">
      <c r="A316" s="73"/>
      <c r="B316" s="73"/>
      <c r="C316" s="73"/>
      <c r="D316" s="10" t="s">
        <v>61</v>
      </c>
      <c r="E316" s="66">
        <f t="shared" ref="E316" si="271">F316+G316+H316+I316</f>
        <v>0</v>
      </c>
      <c r="F316" s="68">
        <v>0</v>
      </c>
      <c r="G316" s="68">
        <v>0</v>
      </c>
      <c r="H316" s="68">
        <v>0</v>
      </c>
      <c r="I316" s="68">
        <v>0</v>
      </c>
      <c r="J316" s="76"/>
      <c r="K316" s="73"/>
      <c r="L316" s="73"/>
      <c r="M316" s="73"/>
      <c r="N316" s="73"/>
      <c r="O316" s="73"/>
      <c r="P316" s="73"/>
      <c r="Q316" s="11"/>
    </row>
    <row r="317" spans="1:17" s="14" customFormat="1" ht="108.75" customHeight="1" x14ac:dyDescent="0.2">
      <c r="A317" s="10" t="s">
        <v>151</v>
      </c>
      <c r="B317" s="56" t="s">
        <v>264</v>
      </c>
      <c r="C317" s="10" t="s">
        <v>365</v>
      </c>
      <c r="D317" s="10" t="s">
        <v>201</v>
      </c>
      <c r="E317" s="66">
        <f t="shared" ref="E317" si="272">F317+G317+H317+I317</f>
        <v>0</v>
      </c>
      <c r="F317" s="66">
        <f t="shared" ref="F317:I318" si="273">F318</f>
        <v>0</v>
      </c>
      <c r="G317" s="66">
        <f t="shared" si="273"/>
        <v>0</v>
      </c>
      <c r="H317" s="66">
        <f t="shared" si="273"/>
        <v>0</v>
      </c>
      <c r="I317" s="66"/>
      <c r="J317" s="40"/>
      <c r="K317" s="62"/>
      <c r="L317" s="62"/>
      <c r="M317" s="62"/>
      <c r="N317" s="62"/>
      <c r="O317" s="62"/>
      <c r="P317" s="62"/>
      <c r="Q317" s="18"/>
    </row>
    <row r="318" spans="1:17" ht="140.25" customHeight="1" x14ac:dyDescent="0.25">
      <c r="A318" s="12" t="s">
        <v>152</v>
      </c>
      <c r="B318" s="56" t="s">
        <v>264</v>
      </c>
      <c r="C318" s="10" t="s">
        <v>365</v>
      </c>
      <c r="D318" s="10" t="s">
        <v>201</v>
      </c>
      <c r="E318" s="66">
        <f t="shared" ref="E318" si="274">F318+G318+H318+I318</f>
        <v>0</v>
      </c>
      <c r="F318" s="66">
        <f t="shared" si="273"/>
        <v>0</v>
      </c>
      <c r="G318" s="66">
        <f t="shared" si="273"/>
        <v>0</v>
      </c>
      <c r="H318" s="66">
        <f t="shared" si="273"/>
        <v>0</v>
      </c>
      <c r="I318" s="66">
        <f t="shared" si="273"/>
        <v>0</v>
      </c>
      <c r="J318" s="67" t="s">
        <v>153</v>
      </c>
      <c r="K318" s="10" t="s">
        <v>25</v>
      </c>
      <c r="L318" s="10">
        <v>44</v>
      </c>
      <c r="M318" s="10">
        <v>39</v>
      </c>
      <c r="N318" s="10">
        <v>39</v>
      </c>
      <c r="O318" s="10">
        <v>39</v>
      </c>
      <c r="P318" s="10">
        <v>39</v>
      </c>
      <c r="Q318" s="17"/>
    </row>
    <row r="319" spans="1:17" ht="109.5" customHeight="1" x14ac:dyDescent="0.25">
      <c r="A319" s="56" t="s">
        <v>154</v>
      </c>
      <c r="B319" s="56" t="s">
        <v>264</v>
      </c>
      <c r="C319" s="10" t="s">
        <v>365</v>
      </c>
      <c r="D319" s="10" t="s">
        <v>201</v>
      </c>
      <c r="E319" s="66">
        <f t="shared" ref="E319" si="275">F319+G319+H319+I319</f>
        <v>0</v>
      </c>
      <c r="F319" s="66">
        <f>F320</f>
        <v>0</v>
      </c>
      <c r="G319" s="66">
        <f>G320</f>
        <v>0</v>
      </c>
      <c r="H319" s="66">
        <f>H320</f>
        <v>0</v>
      </c>
      <c r="I319" s="66">
        <f>I320</f>
        <v>0</v>
      </c>
      <c r="J319" s="40" t="s">
        <v>155</v>
      </c>
      <c r="K319" s="64" t="s">
        <v>37</v>
      </c>
      <c r="L319" s="64">
        <v>44</v>
      </c>
      <c r="M319" s="64">
        <v>39</v>
      </c>
      <c r="N319" s="64">
        <v>39</v>
      </c>
      <c r="O319" s="64">
        <v>39</v>
      </c>
      <c r="P319" s="64">
        <v>39</v>
      </c>
      <c r="Q319" s="15"/>
    </row>
    <row r="320" spans="1:17" ht="108" customHeight="1" x14ac:dyDescent="0.25">
      <c r="A320" s="10" t="s">
        <v>156</v>
      </c>
      <c r="B320" s="56" t="s">
        <v>264</v>
      </c>
      <c r="C320" s="10" t="s">
        <v>366</v>
      </c>
      <c r="D320" s="10" t="s">
        <v>201</v>
      </c>
      <c r="E320" s="66">
        <f t="shared" ref="E320" si="276">F320+G320+H320+I320</f>
        <v>0</v>
      </c>
      <c r="F320" s="66">
        <f>14.4-14.4</f>
        <v>0</v>
      </c>
      <c r="G320" s="66">
        <f>14.4-14.4</f>
        <v>0</v>
      </c>
      <c r="H320" s="66">
        <v>0</v>
      </c>
      <c r="I320" s="66">
        <v>0</v>
      </c>
      <c r="J320" s="40" t="s">
        <v>157</v>
      </c>
      <c r="K320" s="19" t="s">
        <v>33</v>
      </c>
      <c r="L320" s="19">
        <v>14</v>
      </c>
      <c r="M320" s="19">
        <v>16</v>
      </c>
      <c r="N320" s="19">
        <v>16</v>
      </c>
      <c r="O320" s="19">
        <v>16</v>
      </c>
      <c r="P320" s="19">
        <v>16</v>
      </c>
      <c r="Q320" s="15"/>
    </row>
    <row r="321" spans="1:17" ht="63" customHeight="1" x14ac:dyDescent="0.25">
      <c r="A321" s="71" t="s">
        <v>258</v>
      </c>
      <c r="B321" s="71" t="s">
        <v>264</v>
      </c>
      <c r="C321" s="71" t="s">
        <v>365</v>
      </c>
      <c r="D321" s="10" t="s">
        <v>16</v>
      </c>
      <c r="E321" s="66">
        <f t="shared" ref="E321" si="277">E322+E323</f>
        <v>1821.9</v>
      </c>
      <c r="F321" s="66">
        <f t="shared" ref="F321:I321" si="278">F322+F323</f>
        <v>1821.9</v>
      </c>
      <c r="G321" s="66">
        <f t="shared" si="278"/>
        <v>0</v>
      </c>
      <c r="H321" s="66">
        <f t="shared" si="278"/>
        <v>0</v>
      </c>
      <c r="I321" s="66">
        <f t="shared" si="278"/>
        <v>0</v>
      </c>
      <c r="J321" s="74"/>
      <c r="K321" s="71"/>
      <c r="L321" s="10"/>
      <c r="M321" s="71"/>
      <c r="N321" s="71"/>
      <c r="O321" s="71"/>
      <c r="P321" s="71"/>
      <c r="Q321" s="15"/>
    </row>
    <row r="322" spans="1:17" ht="57.2" customHeight="1" x14ac:dyDescent="0.25">
      <c r="A322" s="72"/>
      <c r="B322" s="72"/>
      <c r="C322" s="72"/>
      <c r="D322" s="10" t="s">
        <v>13</v>
      </c>
      <c r="E322" s="66">
        <f t="shared" ref="E322" si="279">F322+G322+H322+I322</f>
        <v>54.7</v>
      </c>
      <c r="F322" s="66">
        <f t="shared" ref="F322" si="280">F325</f>
        <v>54.7</v>
      </c>
      <c r="G322" s="66">
        <f t="shared" ref="G322:I322" si="281">G325</f>
        <v>0</v>
      </c>
      <c r="H322" s="66">
        <f t="shared" si="281"/>
        <v>0</v>
      </c>
      <c r="I322" s="66">
        <f t="shared" si="281"/>
        <v>0</v>
      </c>
      <c r="J322" s="75"/>
      <c r="K322" s="72"/>
      <c r="L322" s="10"/>
      <c r="M322" s="72"/>
      <c r="N322" s="72"/>
      <c r="O322" s="72"/>
      <c r="P322" s="72"/>
      <c r="Q322" s="15"/>
    </row>
    <row r="323" spans="1:17" ht="77.25" customHeight="1" x14ac:dyDescent="0.25">
      <c r="A323" s="73"/>
      <c r="B323" s="73"/>
      <c r="C323" s="73"/>
      <c r="D323" s="10" t="s">
        <v>19</v>
      </c>
      <c r="E323" s="66">
        <f t="shared" ref="E323" si="282">F323+G323+H323+I323</f>
        <v>1767.2</v>
      </c>
      <c r="F323" s="66">
        <f t="shared" ref="F323" si="283">F326</f>
        <v>1767.2</v>
      </c>
      <c r="G323" s="66">
        <f t="shared" ref="G323:I323" si="284">G326</f>
        <v>0</v>
      </c>
      <c r="H323" s="66">
        <f t="shared" si="284"/>
        <v>0</v>
      </c>
      <c r="I323" s="66">
        <f t="shared" si="284"/>
        <v>0</v>
      </c>
      <c r="J323" s="76"/>
      <c r="K323" s="73"/>
      <c r="L323" s="10"/>
      <c r="M323" s="73"/>
      <c r="N323" s="73"/>
      <c r="O323" s="73"/>
      <c r="P323" s="73"/>
      <c r="Q323" s="15"/>
    </row>
    <row r="324" spans="1:17" ht="25.5" customHeight="1" x14ac:dyDescent="0.25">
      <c r="A324" s="71" t="s">
        <v>184</v>
      </c>
      <c r="B324" s="71" t="s">
        <v>264</v>
      </c>
      <c r="C324" s="71" t="s">
        <v>365</v>
      </c>
      <c r="D324" s="10" t="s">
        <v>16</v>
      </c>
      <c r="E324" s="66">
        <f t="shared" ref="E324" si="285">E325+E326</f>
        <v>1821.9</v>
      </c>
      <c r="F324" s="66">
        <f t="shared" ref="F324" si="286">F325+F326</f>
        <v>1821.9</v>
      </c>
      <c r="G324" s="66">
        <f>G325+G326</f>
        <v>0</v>
      </c>
      <c r="H324" s="66">
        <f>H325+H326</f>
        <v>0</v>
      </c>
      <c r="I324" s="66">
        <f>I325+I326</f>
        <v>0</v>
      </c>
      <c r="J324" s="74" t="s">
        <v>185</v>
      </c>
      <c r="K324" s="71" t="s">
        <v>18</v>
      </c>
      <c r="L324" s="10"/>
      <c r="M324" s="71">
        <v>100</v>
      </c>
      <c r="N324" s="71">
        <v>100</v>
      </c>
      <c r="O324" s="71">
        <v>100</v>
      </c>
      <c r="P324" s="71">
        <v>100</v>
      </c>
      <c r="Q324" s="15"/>
    </row>
    <row r="325" spans="1:17" ht="44.45" customHeight="1" x14ac:dyDescent="0.25">
      <c r="A325" s="72"/>
      <c r="B325" s="72"/>
      <c r="C325" s="72"/>
      <c r="D325" s="10" t="s">
        <v>61</v>
      </c>
      <c r="E325" s="66">
        <f t="shared" ref="E325" si="287">F325+G325+H325+I325</f>
        <v>54.7</v>
      </c>
      <c r="F325" s="66">
        <f t="shared" ref="F325" si="288">F328</f>
        <v>54.7</v>
      </c>
      <c r="G325" s="66">
        <f t="shared" ref="G325:I325" si="289">G328</f>
        <v>0</v>
      </c>
      <c r="H325" s="66">
        <f t="shared" si="289"/>
        <v>0</v>
      </c>
      <c r="I325" s="66">
        <f t="shared" si="289"/>
        <v>0</v>
      </c>
      <c r="J325" s="75"/>
      <c r="K325" s="72"/>
      <c r="L325" s="10"/>
      <c r="M325" s="72"/>
      <c r="N325" s="72"/>
      <c r="O325" s="72"/>
      <c r="P325" s="72"/>
      <c r="Q325" s="15"/>
    </row>
    <row r="326" spans="1:17" ht="57.75" customHeight="1" x14ac:dyDescent="0.25">
      <c r="A326" s="73"/>
      <c r="B326" s="73"/>
      <c r="C326" s="73"/>
      <c r="D326" s="10" t="s">
        <v>250</v>
      </c>
      <c r="E326" s="66">
        <f t="shared" ref="E326" si="290">F326+G326+H326+I326</f>
        <v>1767.2</v>
      </c>
      <c r="F326" s="66">
        <f t="shared" ref="F326:I326" si="291">F329</f>
        <v>1767.2</v>
      </c>
      <c r="G326" s="66">
        <f t="shared" si="291"/>
        <v>0</v>
      </c>
      <c r="H326" s="66">
        <f t="shared" si="291"/>
        <v>0</v>
      </c>
      <c r="I326" s="66">
        <f t="shared" si="291"/>
        <v>0</v>
      </c>
      <c r="J326" s="76"/>
      <c r="K326" s="73"/>
      <c r="L326" s="10"/>
      <c r="M326" s="73"/>
      <c r="N326" s="73"/>
      <c r="O326" s="73"/>
      <c r="P326" s="73"/>
      <c r="Q326" s="15"/>
    </row>
    <row r="327" spans="1:17" ht="25.5" customHeight="1" x14ac:dyDescent="0.25">
      <c r="A327" s="71" t="s">
        <v>194</v>
      </c>
      <c r="B327" s="71" t="s">
        <v>264</v>
      </c>
      <c r="C327" s="71" t="s">
        <v>365</v>
      </c>
      <c r="D327" s="10" t="s">
        <v>16</v>
      </c>
      <c r="E327" s="66">
        <f t="shared" ref="E327" si="292">E328+E329</f>
        <v>1821.9</v>
      </c>
      <c r="F327" s="66">
        <f t="shared" ref="F327:I327" si="293">F328+F329</f>
        <v>1821.9</v>
      </c>
      <c r="G327" s="66">
        <f t="shared" si="293"/>
        <v>0</v>
      </c>
      <c r="H327" s="66">
        <f t="shared" si="293"/>
        <v>0</v>
      </c>
      <c r="I327" s="66">
        <f t="shared" si="293"/>
        <v>0</v>
      </c>
      <c r="J327" s="74" t="s">
        <v>187</v>
      </c>
      <c r="K327" s="71" t="s">
        <v>18</v>
      </c>
      <c r="L327" s="10"/>
      <c r="M327" s="71">
        <v>34.78</v>
      </c>
      <c r="N327" s="71">
        <v>34.78</v>
      </c>
      <c r="O327" s="71">
        <v>34.78</v>
      </c>
      <c r="P327" s="71">
        <v>34.78</v>
      </c>
      <c r="Q327" s="15"/>
    </row>
    <row r="328" spans="1:17" ht="43.5" customHeight="1" x14ac:dyDescent="0.25">
      <c r="A328" s="72"/>
      <c r="B328" s="72"/>
      <c r="C328" s="72"/>
      <c r="D328" s="10" t="s">
        <v>13</v>
      </c>
      <c r="E328" s="66">
        <f t="shared" ref="E328" si="294">F328+G328+H328+I328</f>
        <v>54.7</v>
      </c>
      <c r="F328" s="66">
        <f>F331</f>
        <v>54.7</v>
      </c>
      <c r="G328" s="66">
        <f t="shared" ref="G328:I328" si="295">G331</f>
        <v>0</v>
      </c>
      <c r="H328" s="66">
        <f t="shared" si="295"/>
        <v>0</v>
      </c>
      <c r="I328" s="66">
        <f t="shared" si="295"/>
        <v>0</v>
      </c>
      <c r="J328" s="75"/>
      <c r="K328" s="72"/>
      <c r="L328" s="10"/>
      <c r="M328" s="72"/>
      <c r="N328" s="72"/>
      <c r="O328" s="72"/>
      <c r="P328" s="72"/>
      <c r="Q328" s="15"/>
    </row>
    <row r="329" spans="1:17" ht="57.2" customHeight="1" x14ac:dyDescent="0.25">
      <c r="A329" s="73"/>
      <c r="B329" s="73"/>
      <c r="C329" s="73"/>
      <c r="D329" s="10" t="s">
        <v>19</v>
      </c>
      <c r="E329" s="66">
        <f t="shared" ref="E329" si="296">F329+G329+H329+I329</f>
        <v>1767.2</v>
      </c>
      <c r="F329" s="66">
        <f>F332</f>
        <v>1767.2</v>
      </c>
      <c r="G329" s="66">
        <f t="shared" ref="G329:I329" si="297">G332</f>
        <v>0</v>
      </c>
      <c r="H329" s="66">
        <f t="shared" si="297"/>
        <v>0</v>
      </c>
      <c r="I329" s="66">
        <f t="shared" si="297"/>
        <v>0</v>
      </c>
      <c r="J329" s="76"/>
      <c r="K329" s="73"/>
      <c r="L329" s="10"/>
      <c r="M329" s="73"/>
      <c r="N329" s="73"/>
      <c r="O329" s="73"/>
      <c r="P329" s="73"/>
      <c r="Q329" s="15"/>
    </row>
    <row r="330" spans="1:17" ht="25.5" customHeight="1" x14ac:dyDescent="0.25">
      <c r="A330" s="71" t="s">
        <v>183</v>
      </c>
      <c r="B330" s="71" t="s">
        <v>264</v>
      </c>
      <c r="C330" s="71" t="s">
        <v>365</v>
      </c>
      <c r="D330" s="10" t="s">
        <v>16</v>
      </c>
      <c r="E330" s="66">
        <f t="shared" ref="E330:F330" si="298">E331+E332</f>
        <v>1821.9</v>
      </c>
      <c r="F330" s="66">
        <f t="shared" si="298"/>
        <v>1821.9</v>
      </c>
      <c r="G330" s="66">
        <f t="shared" ref="G330:I330" si="299">G331+G332</f>
        <v>0</v>
      </c>
      <c r="H330" s="66">
        <f t="shared" si="299"/>
        <v>0</v>
      </c>
      <c r="I330" s="66">
        <f t="shared" si="299"/>
        <v>0</v>
      </c>
      <c r="J330" s="74" t="s">
        <v>186</v>
      </c>
      <c r="K330" s="71" t="s">
        <v>37</v>
      </c>
      <c r="L330" s="62"/>
      <c r="M330" s="71">
        <v>8</v>
      </c>
      <c r="N330" s="71">
        <v>8</v>
      </c>
      <c r="O330" s="71">
        <v>8</v>
      </c>
      <c r="P330" s="71">
        <v>8</v>
      </c>
      <c r="Q330" s="15"/>
    </row>
    <row r="331" spans="1:17" ht="25.5" customHeight="1" x14ac:dyDescent="0.25">
      <c r="A331" s="72"/>
      <c r="B331" s="72"/>
      <c r="C331" s="72"/>
      <c r="D331" s="10" t="s">
        <v>13</v>
      </c>
      <c r="E331" s="66">
        <f t="shared" ref="E331" si="300">F331+G331+H331+I331</f>
        <v>54.7</v>
      </c>
      <c r="F331" s="66">
        <v>54.7</v>
      </c>
      <c r="G331" s="66">
        <v>0</v>
      </c>
      <c r="H331" s="66">
        <v>0</v>
      </c>
      <c r="I331" s="66">
        <v>0</v>
      </c>
      <c r="J331" s="75"/>
      <c r="K331" s="72"/>
      <c r="L331" s="62"/>
      <c r="M331" s="72"/>
      <c r="N331" s="72"/>
      <c r="O331" s="72"/>
      <c r="P331" s="72"/>
      <c r="Q331" s="15"/>
    </row>
    <row r="332" spans="1:17" ht="71.45" customHeight="1" x14ac:dyDescent="0.25">
      <c r="A332" s="73"/>
      <c r="B332" s="73"/>
      <c r="C332" s="73"/>
      <c r="D332" s="10" t="s">
        <v>19</v>
      </c>
      <c r="E332" s="66">
        <f t="shared" ref="E332" si="301">F332+G332+H332+I332</f>
        <v>1767.2</v>
      </c>
      <c r="F332" s="66">
        <v>1767.2</v>
      </c>
      <c r="G332" s="66">
        <v>0</v>
      </c>
      <c r="H332" s="66">
        <v>0</v>
      </c>
      <c r="I332" s="66">
        <v>0</v>
      </c>
      <c r="J332" s="76"/>
      <c r="K332" s="73"/>
      <c r="L332" s="62"/>
      <c r="M332" s="73"/>
      <c r="N332" s="73"/>
      <c r="O332" s="73"/>
      <c r="P332" s="73"/>
      <c r="Q332" s="15"/>
    </row>
    <row r="333" spans="1:17" ht="63" customHeight="1" x14ac:dyDescent="0.25">
      <c r="A333" s="71" t="s">
        <v>206</v>
      </c>
      <c r="B333" s="71" t="s">
        <v>264</v>
      </c>
      <c r="C333" s="71" t="s">
        <v>365</v>
      </c>
      <c r="D333" s="10" t="s">
        <v>16</v>
      </c>
      <c r="E333" s="66">
        <f t="shared" ref="E333:H333" si="302">E334+E335</f>
        <v>0</v>
      </c>
      <c r="F333" s="66">
        <f t="shared" si="302"/>
        <v>0</v>
      </c>
      <c r="G333" s="66">
        <f t="shared" si="302"/>
        <v>0</v>
      </c>
      <c r="H333" s="66">
        <f t="shared" si="302"/>
        <v>0</v>
      </c>
      <c r="I333" s="66"/>
      <c r="J333" s="74"/>
      <c r="K333" s="71"/>
      <c r="L333" s="10"/>
      <c r="M333" s="71"/>
      <c r="N333" s="71"/>
      <c r="O333" s="71"/>
      <c r="P333" s="71"/>
      <c r="Q333" s="15"/>
    </row>
    <row r="334" spans="1:17" ht="57.2" customHeight="1" x14ac:dyDescent="0.25">
      <c r="A334" s="72"/>
      <c r="B334" s="72"/>
      <c r="C334" s="72"/>
      <c r="D334" s="10" t="s">
        <v>13</v>
      </c>
      <c r="E334" s="66">
        <f t="shared" ref="E334" si="303">F334+G334+H334+I334</f>
        <v>0</v>
      </c>
      <c r="F334" s="66">
        <f t="shared" ref="F334:H335" si="304">F337</f>
        <v>0</v>
      </c>
      <c r="G334" s="66">
        <f t="shared" si="304"/>
        <v>0</v>
      </c>
      <c r="H334" s="66">
        <f t="shared" si="304"/>
        <v>0</v>
      </c>
      <c r="I334" s="66"/>
      <c r="J334" s="75"/>
      <c r="K334" s="72"/>
      <c r="L334" s="10"/>
      <c r="M334" s="72"/>
      <c r="N334" s="72"/>
      <c r="O334" s="72"/>
      <c r="P334" s="72"/>
      <c r="Q334" s="15"/>
    </row>
    <row r="335" spans="1:17" ht="46.5" customHeight="1" x14ac:dyDescent="0.25">
      <c r="A335" s="73"/>
      <c r="B335" s="73"/>
      <c r="C335" s="73"/>
      <c r="D335" s="10" t="s">
        <v>201</v>
      </c>
      <c r="E335" s="66">
        <f t="shared" ref="E335" si="305">F335+G335+H335+I335</f>
        <v>0</v>
      </c>
      <c r="F335" s="66">
        <f t="shared" ref="F335" si="306">F338</f>
        <v>0</v>
      </c>
      <c r="G335" s="66">
        <f t="shared" si="304"/>
        <v>0</v>
      </c>
      <c r="H335" s="66">
        <f t="shared" si="304"/>
        <v>0</v>
      </c>
      <c r="I335" s="66"/>
      <c r="J335" s="76"/>
      <c r="K335" s="73"/>
      <c r="L335" s="10"/>
      <c r="M335" s="73"/>
      <c r="N335" s="73"/>
      <c r="O335" s="73"/>
      <c r="P335" s="73"/>
      <c r="Q335" s="15"/>
    </row>
    <row r="336" spans="1:17" ht="25.5" customHeight="1" x14ac:dyDescent="0.25">
      <c r="A336" s="71" t="s">
        <v>208</v>
      </c>
      <c r="B336" s="71" t="s">
        <v>264</v>
      </c>
      <c r="C336" s="71" t="s">
        <v>365</v>
      </c>
      <c r="D336" s="10" t="s">
        <v>16</v>
      </c>
      <c r="E336" s="66">
        <f t="shared" ref="E336:H336" si="307">E337+E338</f>
        <v>0</v>
      </c>
      <c r="F336" s="66">
        <f t="shared" si="307"/>
        <v>0</v>
      </c>
      <c r="G336" s="66">
        <f t="shared" si="307"/>
        <v>0</v>
      </c>
      <c r="H336" s="66">
        <f t="shared" si="307"/>
        <v>0</v>
      </c>
      <c r="I336" s="66"/>
      <c r="J336" s="74" t="s">
        <v>210</v>
      </c>
      <c r="K336" s="71" t="s">
        <v>18</v>
      </c>
      <c r="L336" s="10"/>
      <c r="M336" s="71">
        <v>0</v>
      </c>
      <c r="N336" s="71">
        <v>0</v>
      </c>
      <c r="O336" s="71">
        <v>0</v>
      </c>
      <c r="P336" s="71">
        <v>0</v>
      </c>
      <c r="Q336" s="15"/>
    </row>
    <row r="337" spans="1:17" ht="44.45" customHeight="1" x14ac:dyDescent="0.25">
      <c r="A337" s="72"/>
      <c r="B337" s="72"/>
      <c r="C337" s="72"/>
      <c r="D337" s="10" t="s">
        <v>13</v>
      </c>
      <c r="E337" s="66">
        <f t="shared" ref="E337" si="308">F337+G337+H337+I337</f>
        <v>0</v>
      </c>
      <c r="F337" s="66">
        <f t="shared" ref="F337:H338" si="309">F340</f>
        <v>0</v>
      </c>
      <c r="G337" s="66">
        <f t="shared" si="309"/>
        <v>0</v>
      </c>
      <c r="H337" s="66">
        <f t="shared" si="309"/>
        <v>0</v>
      </c>
      <c r="I337" s="66"/>
      <c r="J337" s="75"/>
      <c r="K337" s="72"/>
      <c r="L337" s="10"/>
      <c r="M337" s="72"/>
      <c r="N337" s="72"/>
      <c r="O337" s="72"/>
      <c r="P337" s="72"/>
      <c r="Q337" s="15"/>
    </row>
    <row r="338" spans="1:17" ht="61.5" customHeight="1" x14ac:dyDescent="0.25">
      <c r="A338" s="73"/>
      <c r="B338" s="73"/>
      <c r="C338" s="73"/>
      <c r="D338" s="10" t="s">
        <v>201</v>
      </c>
      <c r="E338" s="66">
        <f t="shared" ref="E338" si="310">F338+G338+H338+I338</f>
        <v>0</v>
      </c>
      <c r="F338" s="66">
        <f t="shared" ref="F338" si="311">F341</f>
        <v>0</v>
      </c>
      <c r="G338" s="66">
        <f t="shared" si="309"/>
        <v>0</v>
      </c>
      <c r="H338" s="66">
        <f t="shared" si="309"/>
        <v>0</v>
      </c>
      <c r="I338" s="66"/>
      <c r="J338" s="76"/>
      <c r="K338" s="73"/>
      <c r="L338" s="10"/>
      <c r="M338" s="73"/>
      <c r="N338" s="73"/>
      <c r="O338" s="73"/>
      <c r="P338" s="73"/>
      <c r="Q338" s="15"/>
    </row>
    <row r="339" spans="1:17" ht="25.5" customHeight="1" x14ac:dyDescent="0.25">
      <c r="A339" s="71" t="s">
        <v>209</v>
      </c>
      <c r="B339" s="71" t="s">
        <v>264</v>
      </c>
      <c r="C339" s="71" t="s">
        <v>365</v>
      </c>
      <c r="D339" s="10" t="s">
        <v>16</v>
      </c>
      <c r="E339" s="66">
        <f t="shared" ref="E339:H339" si="312">E340+E341</f>
        <v>0</v>
      </c>
      <c r="F339" s="66">
        <f t="shared" si="312"/>
        <v>0</v>
      </c>
      <c r="G339" s="66">
        <f t="shared" si="312"/>
        <v>0</v>
      </c>
      <c r="H339" s="66">
        <f t="shared" si="312"/>
        <v>0</v>
      </c>
      <c r="I339" s="66"/>
      <c r="J339" s="74" t="s">
        <v>211</v>
      </c>
      <c r="K339" s="71" t="s">
        <v>212</v>
      </c>
      <c r="L339" s="10"/>
      <c r="M339" s="71">
        <v>0</v>
      </c>
      <c r="N339" s="71">
        <v>0</v>
      </c>
      <c r="O339" s="71">
        <v>0</v>
      </c>
      <c r="P339" s="71">
        <v>0</v>
      </c>
      <c r="Q339" s="15"/>
    </row>
    <row r="340" spans="1:17" ht="43.5" customHeight="1" x14ac:dyDescent="0.25">
      <c r="A340" s="72"/>
      <c r="B340" s="72"/>
      <c r="C340" s="72"/>
      <c r="D340" s="10" t="s">
        <v>13</v>
      </c>
      <c r="E340" s="66">
        <f t="shared" ref="E340" si="313">F340+G340+H340+I340</f>
        <v>0</v>
      </c>
      <c r="F340" s="66">
        <f t="shared" ref="F340:H341" si="314">F343</f>
        <v>0</v>
      </c>
      <c r="G340" s="66">
        <f t="shared" si="314"/>
        <v>0</v>
      </c>
      <c r="H340" s="66">
        <f t="shared" si="314"/>
        <v>0</v>
      </c>
      <c r="I340" s="66"/>
      <c r="J340" s="75"/>
      <c r="K340" s="72"/>
      <c r="L340" s="10"/>
      <c r="M340" s="72"/>
      <c r="N340" s="72"/>
      <c r="O340" s="72"/>
      <c r="P340" s="72"/>
      <c r="Q340" s="15"/>
    </row>
    <row r="341" spans="1:17" ht="60" customHeight="1" x14ac:dyDescent="0.25">
      <c r="A341" s="73"/>
      <c r="B341" s="73"/>
      <c r="C341" s="73"/>
      <c r="D341" s="10" t="s">
        <v>201</v>
      </c>
      <c r="E341" s="66">
        <f t="shared" ref="E341" si="315">F341+G341+H341+I341</f>
        <v>0</v>
      </c>
      <c r="F341" s="66">
        <f t="shared" ref="F341" si="316">F344</f>
        <v>0</v>
      </c>
      <c r="G341" s="66">
        <f t="shared" si="314"/>
        <v>0</v>
      </c>
      <c r="H341" s="66">
        <f t="shared" si="314"/>
        <v>0</v>
      </c>
      <c r="I341" s="66"/>
      <c r="J341" s="76"/>
      <c r="K341" s="73"/>
      <c r="L341" s="10"/>
      <c r="M341" s="73"/>
      <c r="N341" s="73"/>
      <c r="O341" s="73"/>
      <c r="P341" s="73"/>
      <c r="Q341" s="15"/>
    </row>
    <row r="342" spans="1:17" ht="25.5" customHeight="1" x14ac:dyDescent="0.25">
      <c r="A342" s="71" t="s">
        <v>207</v>
      </c>
      <c r="B342" s="71" t="s">
        <v>264</v>
      </c>
      <c r="C342" s="71" t="s">
        <v>365</v>
      </c>
      <c r="D342" s="10" t="s">
        <v>16</v>
      </c>
      <c r="E342" s="66">
        <f t="shared" ref="E342:H342" si="317">E343+E344</f>
        <v>0</v>
      </c>
      <c r="F342" s="66">
        <f t="shared" si="317"/>
        <v>0</v>
      </c>
      <c r="G342" s="66">
        <f t="shared" si="317"/>
        <v>0</v>
      </c>
      <c r="H342" s="66">
        <f t="shared" si="317"/>
        <v>0</v>
      </c>
      <c r="I342" s="66"/>
      <c r="J342" s="74" t="s">
        <v>227</v>
      </c>
      <c r="K342" s="71" t="s">
        <v>37</v>
      </c>
      <c r="L342" s="62"/>
      <c r="M342" s="71">
        <v>0</v>
      </c>
      <c r="N342" s="71">
        <v>0</v>
      </c>
      <c r="O342" s="71">
        <v>0</v>
      </c>
      <c r="P342" s="71">
        <v>0</v>
      </c>
      <c r="Q342" s="15"/>
    </row>
    <row r="343" spans="1:17" ht="30.2" customHeight="1" x14ac:dyDescent="0.25">
      <c r="A343" s="72"/>
      <c r="B343" s="72"/>
      <c r="C343" s="72"/>
      <c r="D343" s="10" t="s">
        <v>13</v>
      </c>
      <c r="E343" s="66">
        <f t="shared" ref="E343" si="318">F343+G343+H343+I343</f>
        <v>0</v>
      </c>
      <c r="F343" s="66">
        <v>0</v>
      </c>
      <c r="G343" s="66">
        <v>0</v>
      </c>
      <c r="H343" s="66">
        <v>0</v>
      </c>
      <c r="I343" s="66"/>
      <c r="J343" s="75"/>
      <c r="K343" s="72"/>
      <c r="L343" s="62"/>
      <c r="M343" s="72"/>
      <c r="N343" s="72"/>
      <c r="O343" s="72"/>
      <c r="P343" s="72"/>
      <c r="Q343" s="15"/>
    </row>
    <row r="344" spans="1:17" ht="172.5" customHeight="1" x14ac:dyDescent="0.25">
      <c r="A344" s="73"/>
      <c r="B344" s="73"/>
      <c r="C344" s="73"/>
      <c r="D344" s="10" t="s">
        <v>201</v>
      </c>
      <c r="E344" s="66">
        <f t="shared" ref="E344" si="319">F344+G344+H344+I344</f>
        <v>0</v>
      </c>
      <c r="F344" s="66">
        <v>0</v>
      </c>
      <c r="G344" s="66">
        <v>0</v>
      </c>
      <c r="H344" s="66">
        <v>0</v>
      </c>
      <c r="I344" s="66"/>
      <c r="J344" s="76"/>
      <c r="K344" s="73"/>
      <c r="L344" s="62"/>
      <c r="M344" s="73"/>
      <c r="N344" s="73"/>
      <c r="O344" s="73"/>
      <c r="P344" s="73"/>
      <c r="Q344" s="15"/>
    </row>
    <row r="345" spans="1:17" s="14" customFormat="1" ht="28.5" customHeight="1" x14ac:dyDescent="0.2">
      <c r="A345" s="71" t="s">
        <v>362</v>
      </c>
      <c r="B345" s="71" t="s">
        <v>264</v>
      </c>
      <c r="C345" s="71" t="s">
        <v>365</v>
      </c>
      <c r="D345" s="10" t="s">
        <v>16</v>
      </c>
      <c r="E345" s="66">
        <f t="shared" ref="E345:E347" si="320">F345+G345+H345+I345</f>
        <v>28278.400000000001</v>
      </c>
      <c r="F345" s="66">
        <f>F346+F347</f>
        <v>7525.9</v>
      </c>
      <c r="G345" s="66">
        <f t="shared" ref="G345:I345" si="321">G346+G347</f>
        <v>6917.5</v>
      </c>
      <c r="H345" s="66">
        <f t="shared" si="321"/>
        <v>6917.5</v>
      </c>
      <c r="I345" s="66">
        <f t="shared" si="321"/>
        <v>6917.5</v>
      </c>
      <c r="J345" s="71"/>
      <c r="K345" s="97"/>
      <c r="L345" s="98"/>
      <c r="M345" s="98"/>
      <c r="N345" s="98"/>
      <c r="O345" s="98"/>
      <c r="P345" s="99"/>
      <c r="Q345" s="18"/>
    </row>
    <row r="346" spans="1:17" s="14" customFormat="1" ht="39.75" customHeight="1" x14ac:dyDescent="0.2">
      <c r="A346" s="72"/>
      <c r="B346" s="95"/>
      <c r="C346" s="72"/>
      <c r="D346" s="10" t="s">
        <v>244</v>
      </c>
      <c r="E346" s="66">
        <f t="shared" si="320"/>
        <v>28231.8</v>
      </c>
      <c r="F346" s="66">
        <f>F349</f>
        <v>7479.2999999999993</v>
      </c>
      <c r="G346" s="66">
        <f t="shared" ref="G346:I347" si="322">G349</f>
        <v>6917.5</v>
      </c>
      <c r="H346" s="66">
        <f t="shared" si="322"/>
        <v>6917.5</v>
      </c>
      <c r="I346" s="66">
        <f t="shared" si="322"/>
        <v>6917.5</v>
      </c>
      <c r="J346" s="95"/>
      <c r="K346" s="100"/>
      <c r="L346" s="101"/>
      <c r="M346" s="101"/>
      <c r="N346" s="101"/>
      <c r="O346" s="101"/>
      <c r="P346" s="102"/>
      <c r="Q346" s="18"/>
    </row>
    <row r="347" spans="1:17" s="14" customFormat="1" ht="39.75" customHeight="1" x14ac:dyDescent="0.2">
      <c r="A347" s="73"/>
      <c r="B347" s="96"/>
      <c r="C347" s="73"/>
      <c r="D347" s="10" t="s">
        <v>408</v>
      </c>
      <c r="E347" s="66">
        <f t="shared" si="320"/>
        <v>46.599999999999994</v>
      </c>
      <c r="F347" s="66">
        <f>F350</f>
        <v>46.599999999999994</v>
      </c>
      <c r="G347" s="66">
        <f t="shared" si="322"/>
        <v>0</v>
      </c>
      <c r="H347" s="66">
        <f t="shared" si="322"/>
        <v>0</v>
      </c>
      <c r="I347" s="66">
        <f t="shared" si="322"/>
        <v>0</v>
      </c>
      <c r="J347" s="96"/>
      <c r="K347" s="103"/>
      <c r="L347" s="104"/>
      <c r="M347" s="104"/>
      <c r="N347" s="104"/>
      <c r="O347" s="104"/>
      <c r="P347" s="105"/>
      <c r="Q347" s="18"/>
    </row>
    <row r="348" spans="1:17" x14ac:dyDescent="0.25">
      <c r="A348" s="83" t="s">
        <v>405</v>
      </c>
      <c r="B348" s="71" t="s">
        <v>264</v>
      </c>
      <c r="C348" s="71" t="s">
        <v>364</v>
      </c>
      <c r="D348" s="10" t="s">
        <v>16</v>
      </c>
      <c r="E348" s="66">
        <f t="shared" ref="E348:E350" si="323">F348+G348+H348+I348</f>
        <v>28278.400000000001</v>
      </c>
      <c r="F348" s="66">
        <f>F349+F350</f>
        <v>7525.9</v>
      </c>
      <c r="G348" s="66">
        <f t="shared" ref="G348:I348" si="324">G349+G350</f>
        <v>6917.5</v>
      </c>
      <c r="H348" s="66">
        <f t="shared" si="324"/>
        <v>6917.5</v>
      </c>
      <c r="I348" s="66">
        <f t="shared" si="324"/>
        <v>6917.5</v>
      </c>
      <c r="J348" s="71" t="s">
        <v>158</v>
      </c>
      <c r="K348" s="71" t="s">
        <v>18</v>
      </c>
      <c r="L348" s="10">
        <v>100</v>
      </c>
      <c r="M348" s="71">
        <v>100</v>
      </c>
      <c r="N348" s="71">
        <v>100</v>
      </c>
      <c r="O348" s="71">
        <v>100</v>
      </c>
      <c r="P348" s="71">
        <v>100</v>
      </c>
      <c r="Q348" s="17"/>
    </row>
    <row r="349" spans="1:17" ht="38.25" x14ac:dyDescent="0.25">
      <c r="A349" s="95"/>
      <c r="B349" s="95"/>
      <c r="C349" s="72"/>
      <c r="D349" s="10" t="s">
        <v>201</v>
      </c>
      <c r="E349" s="66">
        <f t="shared" si="323"/>
        <v>28231.8</v>
      </c>
      <c r="F349" s="66">
        <f>F352+F364+F370</f>
        <v>7479.2999999999993</v>
      </c>
      <c r="G349" s="66">
        <f t="shared" ref="G349:I349" si="325">G352+G364+G370</f>
        <v>6917.5</v>
      </c>
      <c r="H349" s="66">
        <f t="shared" si="325"/>
        <v>6917.5</v>
      </c>
      <c r="I349" s="66">
        <f t="shared" si="325"/>
        <v>6917.5</v>
      </c>
      <c r="J349" s="95"/>
      <c r="K349" s="95"/>
      <c r="L349" s="58"/>
      <c r="M349" s="95"/>
      <c r="N349" s="95"/>
      <c r="O349" s="95"/>
      <c r="P349" s="95"/>
      <c r="Q349" s="17"/>
    </row>
    <row r="350" spans="1:17" ht="25.5" x14ac:dyDescent="0.25">
      <c r="A350" s="96"/>
      <c r="B350" s="96"/>
      <c r="C350" s="73"/>
      <c r="D350" s="10" t="s">
        <v>13</v>
      </c>
      <c r="E350" s="66">
        <f t="shared" si="323"/>
        <v>46.599999999999994</v>
      </c>
      <c r="F350" s="66">
        <f>F353+F365+F371</f>
        <v>46.599999999999994</v>
      </c>
      <c r="G350" s="66">
        <f t="shared" ref="G350:I350" si="326">G353+G365+G371</f>
        <v>0</v>
      </c>
      <c r="H350" s="66">
        <f t="shared" si="326"/>
        <v>0</v>
      </c>
      <c r="I350" s="66">
        <f t="shared" si="326"/>
        <v>0</v>
      </c>
      <c r="J350" s="96"/>
      <c r="K350" s="96"/>
      <c r="L350" s="58"/>
      <c r="M350" s="96"/>
      <c r="N350" s="96"/>
      <c r="O350" s="96"/>
      <c r="P350" s="96"/>
      <c r="Q350" s="17"/>
    </row>
    <row r="351" spans="1:17" ht="24.75" customHeight="1" x14ac:dyDescent="0.25">
      <c r="A351" s="71" t="s">
        <v>406</v>
      </c>
      <c r="B351" s="71" t="s">
        <v>264</v>
      </c>
      <c r="C351" s="71" t="s">
        <v>364</v>
      </c>
      <c r="D351" s="10" t="s">
        <v>16</v>
      </c>
      <c r="E351" s="66">
        <f t="shared" ref="E351:E353" si="327">F351+G351+H351+I351</f>
        <v>10540.099999999999</v>
      </c>
      <c r="F351" s="66">
        <f>F352+F353</f>
        <v>2646.2</v>
      </c>
      <c r="G351" s="66">
        <f t="shared" ref="G351:I351" si="328">G352+G353</f>
        <v>2631.2999999999997</v>
      </c>
      <c r="H351" s="66">
        <f t="shared" si="328"/>
        <v>2631.2999999999997</v>
      </c>
      <c r="I351" s="66">
        <f t="shared" si="328"/>
        <v>2631.2999999999997</v>
      </c>
      <c r="J351" s="71" t="s">
        <v>159</v>
      </c>
      <c r="K351" s="77" t="s">
        <v>18</v>
      </c>
      <c r="L351" s="64">
        <v>100</v>
      </c>
      <c r="M351" s="77">
        <v>100</v>
      </c>
      <c r="N351" s="77">
        <v>100</v>
      </c>
      <c r="O351" s="77">
        <v>100</v>
      </c>
      <c r="P351" s="77">
        <v>100</v>
      </c>
      <c r="Q351" s="15"/>
    </row>
    <row r="352" spans="1:17" ht="45" customHeight="1" x14ac:dyDescent="0.25">
      <c r="A352" s="72"/>
      <c r="B352" s="95"/>
      <c r="C352" s="72"/>
      <c r="D352" s="10" t="s">
        <v>201</v>
      </c>
      <c r="E352" s="66">
        <f t="shared" si="327"/>
        <v>10525.199999999999</v>
      </c>
      <c r="F352" s="66">
        <f>F355+F358+F361</f>
        <v>2631.2999999999997</v>
      </c>
      <c r="G352" s="66">
        <f t="shared" ref="G352:I352" si="329">G355+G358+G361</f>
        <v>2631.2999999999997</v>
      </c>
      <c r="H352" s="66">
        <f t="shared" si="329"/>
        <v>2631.2999999999997</v>
      </c>
      <c r="I352" s="66">
        <f t="shared" si="329"/>
        <v>2631.2999999999997</v>
      </c>
      <c r="J352" s="72"/>
      <c r="K352" s="93"/>
      <c r="L352" s="64"/>
      <c r="M352" s="93"/>
      <c r="N352" s="93"/>
      <c r="O352" s="93"/>
      <c r="P352" s="93"/>
      <c r="Q352" s="15"/>
    </row>
    <row r="353" spans="1:17" ht="30.2" customHeight="1" x14ac:dyDescent="0.25">
      <c r="A353" s="73"/>
      <c r="B353" s="96"/>
      <c r="C353" s="73"/>
      <c r="D353" s="10" t="s">
        <v>13</v>
      </c>
      <c r="E353" s="66">
        <f t="shared" si="327"/>
        <v>14.899999999999999</v>
      </c>
      <c r="F353" s="66">
        <f>F356+F359+F362</f>
        <v>14.899999999999999</v>
      </c>
      <c r="G353" s="66">
        <f t="shared" ref="G353:I353" si="330">G356+G359+G362</f>
        <v>0</v>
      </c>
      <c r="H353" s="66">
        <f t="shared" si="330"/>
        <v>0</v>
      </c>
      <c r="I353" s="66">
        <f t="shared" si="330"/>
        <v>0</v>
      </c>
      <c r="J353" s="73"/>
      <c r="K353" s="94"/>
      <c r="L353" s="64"/>
      <c r="M353" s="94"/>
      <c r="N353" s="94"/>
      <c r="O353" s="94"/>
      <c r="P353" s="94"/>
      <c r="Q353" s="15"/>
    </row>
    <row r="354" spans="1:17" ht="30.75" customHeight="1" x14ac:dyDescent="0.25">
      <c r="A354" s="71" t="s">
        <v>179</v>
      </c>
      <c r="B354" s="71" t="s">
        <v>264</v>
      </c>
      <c r="C354" s="71" t="s">
        <v>364</v>
      </c>
      <c r="D354" s="10" t="s">
        <v>16</v>
      </c>
      <c r="E354" s="66">
        <f t="shared" ref="E354:E356" si="331">F354+G354+H354+I354</f>
        <v>3271.3</v>
      </c>
      <c r="F354" s="66">
        <f>F355+F356</f>
        <v>820.6</v>
      </c>
      <c r="G354" s="66">
        <f t="shared" ref="G354:I354" si="332">G355+G356</f>
        <v>816.9</v>
      </c>
      <c r="H354" s="66">
        <f t="shared" si="332"/>
        <v>816.9</v>
      </c>
      <c r="I354" s="66">
        <f t="shared" si="332"/>
        <v>816.9</v>
      </c>
      <c r="J354" s="71" t="s">
        <v>160</v>
      </c>
      <c r="K354" s="77" t="s">
        <v>33</v>
      </c>
      <c r="L354" s="19">
        <v>3378</v>
      </c>
      <c r="M354" s="77">
        <v>2417</v>
      </c>
      <c r="N354" s="77">
        <v>2657</v>
      </c>
      <c r="O354" s="77">
        <v>2657</v>
      </c>
      <c r="P354" s="77">
        <v>2657</v>
      </c>
      <c r="Q354" s="15"/>
    </row>
    <row r="355" spans="1:17" ht="42" customHeight="1" x14ac:dyDescent="0.25">
      <c r="A355" s="95"/>
      <c r="B355" s="95"/>
      <c r="C355" s="95"/>
      <c r="D355" s="10" t="s">
        <v>201</v>
      </c>
      <c r="E355" s="66">
        <f t="shared" si="331"/>
        <v>3267.6</v>
      </c>
      <c r="F355" s="66">
        <v>816.9</v>
      </c>
      <c r="G355" s="66">
        <v>816.9</v>
      </c>
      <c r="H355" s="66">
        <v>816.9</v>
      </c>
      <c r="I355" s="66">
        <v>816.9</v>
      </c>
      <c r="J355" s="72"/>
      <c r="K355" s="93"/>
      <c r="L355" s="64"/>
      <c r="M355" s="93"/>
      <c r="N355" s="93"/>
      <c r="O355" s="93"/>
      <c r="P355" s="93"/>
      <c r="Q355" s="15"/>
    </row>
    <row r="356" spans="1:17" ht="32.25" customHeight="1" x14ac:dyDescent="0.25">
      <c r="A356" s="96"/>
      <c r="B356" s="96"/>
      <c r="C356" s="96"/>
      <c r="D356" s="10" t="s">
        <v>13</v>
      </c>
      <c r="E356" s="66">
        <f t="shared" si="331"/>
        <v>3.7</v>
      </c>
      <c r="F356" s="66">
        <v>3.7</v>
      </c>
      <c r="G356" s="66">
        <v>0</v>
      </c>
      <c r="H356" s="66">
        <v>0</v>
      </c>
      <c r="I356" s="66">
        <v>0</v>
      </c>
      <c r="J356" s="73"/>
      <c r="K356" s="94"/>
      <c r="L356" s="64"/>
      <c r="M356" s="94"/>
      <c r="N356" s="94"/>
      <c r="O356" s="94"/>
      <c r="P356" s="94"/>
      <c r="Q356" s="15"/>
    </row>
    <row r="357" spans="1:17" ht="81" customHeight="1" x14ac:dyDescent="0.25">
      <c r="A357" s="71" t="s">
        <v>180</v>
      </c>
      <c r="B357" s="71" t="s">
        <v>264</v>
      </c>
      <c r="C357" s="71" t="s">
        <v>364</v>
      </c>
      <c r="D357" s="10" t="s">
        <v>16</v>
      </c>
      <c r="E357" s="68">
        <v>844835.90000000014</v>
      </c>
      <c r="F357" s="66">
        <f>F358+F359</f>
        <v>1064.8</v>
      </c>
      <c r="G357" s="66">
        <f t="shared" ref="G357:I357" si="333">G358+G359</f>
        <v>1057.3</v>
      </c>
      <c r="H357" s="66">
        <f t="shared" si="333"/>
        <v>1057.3</v>
      </c>
      <c r="I357" s="66">
        <f t="shared" si="333"/>
        <v>1057.3</v>
      </c>
      <c r="J357" s="40" t="s">
        <v>161</v>
      </c>
      <c r="K357" s="64" t="s">
        <v>25</v>
      </c>
      <c r="L357" s="64">
        <v>24</v>
      </c>
      <c r="M357" s="64">
        <v>23</v>
      </c>
      <c r="N357" s="64">
        <v>23</v>
      </c>
      <c r="O357" s="64">
        <v>23</v>
      </c>
      <c r="P357" s="64">
        <v>23</v>
      </c>
      <c r="Q357" s="15"/>
    </row>
    <row r="358" spans="1:17" ht="47.25" customHeight="1" x14ac:dyDescent="0.25">
      <c r="A358" s="72"/>
      <c r="B358" s="72"/>
      <c r="C358" s="72"/>
      <c r="D358" s="10" t="s">
        <v>201</v>
      </c>
      <c r="E358" s="68">
        <v>844835.90000000014</v>
      </c>
      <c r="F358" s="66">
        <f>1057.3</f>
        <v>1057.3</v>
      </c>
      <c r="G358" s="66">
        <v>1057.3</v>
      </c>
      <c r="H358" s="66">
        <v>1057.3</v>
      </c>
      <c r="I358" s="66">
        <v>1057.3</v>
      </c>
      <c r="J358" s="71" t="s">
        <v>162</v>
      </c>
      <c r="K358" s="77" t="s">
        <v>83</v>
      </c>
      <c r="L358" s="64">
        <v>714</v>
      </c>
      <c r="M358" s="77">
        <v>899</v>
      </c>
      <c r="N358" s="77">
        <v>899</v>
      </c>
      <c r="O358" s="77">
        <v>899</v>
      </c>
      <c r="P358" s="77">
        <v>899</v>
      </c>
      <c r="Q358" s="15"/>
    </row>
    <row r="359" spans="1:17" ht="30.2" customHeight="1" x14ac:dyDescent="0.25">
      <c r="A359" s="95"/>
      <c r="B359" s="95"/>
      <c r="C359" s="95"/>
      <c r="D359" s="10" t="s">
        <v>13</v>
      </c>
      <c r="E359" s="68">
        <v>844835.90000000014</v>
      </c>
      <c r="F359" s="66">
        <v>7.5</v>
      </c>
      <c r="G359" s="66">
        <v>0</v>
      </c>
      <c r="H359" s="66">
        <v>0</v>
      </c>
      <c r="I359" s="66">
        <v>0</v>
      </c>
      <c r="J359" s="72"/>
      <c r="K359" s="93"/>
      <c r="L359" s="64"/>
      <c r="M359" s="93"/>
      <c r="N359" s="93"/>
      <c r="O359" s="93"/>
      <c r="P359" s="93"/>
      <c r="Q359" s="15"/>
    </row>
    <row r="360" spans="1:17" x14ac:dyDescent="0.25">
      <c r="A360" s="71" t="s">
        <v>193</v>
      </c>
      <c r="B360" s="71" t="s">
        <v>264</v>
      </c>
      <c r="C360" s="71" t="s">
        <v>364</v>
      </c>
      <c r="D360" s="10" t="s">
        <v>16</v>
      </c>
      <c r="E360" s="66">
        <f t="shared" ref="E360:E378" si="334">F360+G360+H360+I360</f>
        <v>3032.1</v>
      </c>
      <c r="F360" s="66">
        <f>F361+F362</f>
        <v>760.80000000000007</v>
      </c>
      <c r="G360" s="66">
        <f t="shared" ref="G360:I360" si="335">G361+G362</f>
        <v>757.1</v>
      </c>
      <c r="H360" s="66">
        <f t="shared" si="335"/>
        <v>757.1</v>
      </c>
      <c r="I360" s="66">
        <f t="shared" si="335"/>
        <v>757.1</v>
      </c>
      <c r="J360" s="71" t="s">
        <v>163</v>
      </c>
      <c r="K360" s="77" t="s">
        <v>33</v>
      </c>
      <c r="L360" s="19">
        <v>5929</v>
      </c>
      <c r="M360" s="77">
        <v>10411</v>
      </c>
      <c r="N360" s="77">
        <v>10411</v>
      </c>
      <c r="O360" s="77">
        <v>10411</v>
      </c>
      <c r="P360" s="77">
        <v>10411</v>
      </c>
      <c r="Q360" s="15"/>
    </row>
    <row r="361" spans="1:17" ht="38.25" x14ac:dyDescent="0.25">
      <c r="A361" s="72"/>
      <c r="B361" s="72"/>
      <c r="C361" s="72"/>
      <c r="D361" s="10" t="s">
        <v>201</v>
      </c>
      <c r="E361" s="66">
        <f t="shared" si="334"/>
        <v>3028.4</v>
      </c>
      <c r="F361" s="66">
        <f>757.1</f>
        <v>757.1</v>
      </c>
      <c r="G361" s="66">
        <v>757.1</v>
      </c>
      <c r="H361" s="66">
        <v>757.1</v>
      </c>
      <c r="I361" s="66">
        <v>757.1</v>
      </c>
      <c r="J361" s="72"/>
      <c r="K361" s="78"/>
      <c r="L361" s="19"/>
      <c r="M361" s="78"/>
      <c r="N361" s="78"/>
      <c r="O361" s="78"/>
      <c r="P361" s="78"/>
      <c r="Q361" s="15"/>
    </row>
    <row r="362" spans="1:17" ht="25.5" x14ac:dyDescent="0.25">
      <c r="A362" s="73"/>
      <c r="B362" s="73"/>
      <c r="C362" s="73"/>
      <c r="D362" s="10" t="s">
        <v>13</v>
      </c>
      <c r="E362" s="66">
        <f t="shared" si="334"/>
        <v>3.7</v>
      </c>
      <c r="F362" s="66">
        <f>3.7</f>
        <v>3.7</v>
      </c>
      <c r="G362" s="66">
        <v>0</v>
      </c>
      <c r="H362" s="66">
        <v>0</v>
      </c>
      <c r="I362" s="66">
        <v>0</v>
      </c>
      <c r="J362" s="73"/>
      <c r="K362" s="79"/>
      <c r="L362" s="19"/>
      <c r="M362" s="79"/>
      <c r="N362" s="79"/>
      <c r="O362" s="79"/>
      <c r="P362" s="79"/>
      <c r="Q362" s="15"/>
    </row>
    <row r="363" spans="1:17" ht="26.45" customHeight="1" x14ac:dyDescent="0.25">
      <c r="A363" s="71" t="s">
        <v>404</v>
      </c>
      <c r="B363" s="71" t="s">
        <v>264</v>
      </c>
      <c r="C363" s="71" t="s">
        <v>364</v>
      </c>
      <c r="D363" s="10" t="s">
        <v>16</v>
      </c>
      <c r="E363" s="66">
        <f t="shared" ref="E363:I368" si="336">E366</f>
        <v>0</v>
      </c>
      <c r="F363" s="66">
        <f>F364+F365</f>
        <v>0</v>
      </c>
      <c r="G363" s="66">
        <f t="shared" ref="G363:I363" si="337">G364+G365</f>
        <v>0</v>
      </c>
      <c r="H363" s="66">
        <f t="shared" si="337"/>
        <v>0</v>
      </c>
      <c r="I363" s="66">
        <f t="shared" si="337"/>
        <v>0</v>
      </c>
      <c r="J363" s="71" t="s">
        <v>164</v>
      </c>
      <c r="K363" s="77" t="s">
        <v>18</v>
      </c>
      <c r="L363" s="19">
        <v>100</v>
      </c>
      <c r="M363" s="77">
        <v>100</v>
      </c>
      <c r="N363" s="77">
        <v>100</v>
      </c>
      <c r="O363" s="77">
        <v>100</v>
      </c>
      <c r="P363" s="77">
        <v>100</v>
      </c>
      <c r="Q363" s="15"/>
    </row>
    <row r="364" spans="1:17" ht="43.5" customHeight="1" x14ac:dyDescent="0.25">
      <c r="A364" s="72"/>
      <c r="B364" s="72"/>
      <c r="C364" s="72"/>
      <c r="D364" s="10" t="s">
        <v>201</v>
      </c>
      <c r="E364" s="66">
        <f t="shared" si="336"/>
        <v>17706.600000000002</v>
      </c>
      <c r="F364" s="66">
        <f t="shared" si="336"/>
        <v>0</v>
      </c>
      <c r="G364" s="66">
        <f t="shared" si="336"/>
        <v>0</v>
      </c>
      <c r="H364" s="66">
        <f t="shared" si="336"/>
        <v>0</v>
      </c>
      <c r="I364" s="66">
        <f t="shared" si="336"/>
        <v>0</v>
      </c>
      <c r="J364" s="72"/>
      <c r="K364" s="78"/>
      <c r="L364" s="19"/>
      <c r="M364" s="78"/>
      <c r="N364" s="78"/>
      <c r="O364" s="78"/>
      <c r="P364" s="78"/>
      <c r="Q364" s="15"/>
    </row>
    <row r="365" spans="1:17" ht="30.75" customHeight="1" x14ac:dyDescent="0.25">
      <c r="A365" s="73"/>
      <c r="B365" s="73"/>
      <c r="C365" s="73"/>
      <c r="D365" s="10" t="s">
        <v>13</v>
      </c>
      <c r="E365" s="66">
        <f t="shared" si="336"/>
        <v>31.7</v>
      </c>
      <c r="F365" s="66">
        <f t="shared" si="336"/>
        <v>0</v>
      </c>
      <c r="G365" s="66">
        <f t="shared" si="336"/>
        <v>0</v>
      </c>
      <c r="H365" s="66">
        <f t="shared" si="336"/>
        <v>0</v>
      </c>
      <c r="I365" s="66">
        <f t="shared" si="336"/>
        <v>0</v>
      </c>
      <c r="J365" s="73"/>
      <c r="K365" s="79"/>
      <c r="L365" s="19"/>
      <c r="M365" s="79"/>
      <c r="N365" s="79"/>
      <c r="O365" s="79"/>
      <c r="P365" s="79"/>
      <c r="Q365" s="15"/>
    </row>
    <row r="366" spans="1:17" ht="21.2" customHeight="1" x14ac:dyDescent="0.25">
      <c r="A366" s="71" t="s">
        <v>165</v>
      </c>
      <c r="B366" s="71" t="s">
        <v>264</v>
      </c>
      <c r="C366" s="71" t="s">
        <v>364</v>
      </c>
      <c r="D366" s="10" t="s">
        <v>16</v>
      </c>
      <c r="E366" s="66">
        <f t="shared" si="334"/>
        <v>0</v>
      </c>
      <c r="F366" s="66">
        <f>F367+F368</f>
        <v>0</v>
      </c>
      <c r="G366" s="66">
        <f t="shared" ref="G366:I366" si="338">G367+G368</f>
        <v>0</v>
      </c>
      <c r="H366" s="66">
        <f t="shared" si="338"/>
        <v>0</v>
      </c>
      <c r="I366" s="66">
        <f t="shared" si="338"/>
        <v>0</v>
      </c>
      <c r="J366" s="71" t="s">
        <v>166</v>
      </c>
      <c r="K366" s="77" t="s">
        <v>25</v>
      </c>
      <c r="L366" s="19">
        <v>24</v>
      </c>
      <c r="M366" s="77">
        <v>24</v>
      </c>
      <c r="N366" s="77">
        <v>24</v>
      </c>
      <c r="O366" s="77">
        <v>24</v>
      </c>
      <c r="P366" s="77">
        <v>24</v>
      </c>
    </row>
    <row r="367" spans="1:17" ht="46.5" customHeight="1" x14ac:dyDescent="0.25">
      <c r="A367" s="72"/>
      <c r="B367" s="72"/>
      <c r="C367" s="72"/>
      <c r="D367" s="10" t="s">
        <v>201</v>
      </c>
      <c r="E367" s="66">
        <f t="shared" si="336"/>
        <v>17706.600000000002</v>
      </c>
      <c r="F367" s="66">
        <v>0</v>
      </c>
      <c r="G367" s="66">
        <v>0</v>
      </c>
      <c r="H367" s="66">
        <v>0</v>
      </c>
      <c r="I367" s="66">
        <v>0</v>
      </c>
      <c r="J367" s="72"/>
      <c r="K367" s="78"/>
      <c r="L367" s="19"/>
      <c r="M367" s="78"/>
      <c r="N367" s="78"/>
      <c r="O367" s="78"/>
      <c r="P367" s="78"/>
    </row>
    <row r="368" spans="1:17" ht="37.5" customHeight="1" x14ac:dyDescent="0.25">
      <c r="A368" s="73"/>
      <c r="B368" s="73"/>
      <c r="C368" s="73"/>
      <c r="D368" s="10" t="s">
        <v>13</v>
      </c>
      <c r="E368" s="66">
        <f t="shared" si="336"/>
        <v>31.7</v>
      </c>
      <c r="F368" s="66">
        <v>0</v>
      </c>
      <c r="G368" s="66">
        <v>0</v>
      </c>
      <c r="H368" s="66">
        <v>0</v>
      </c>
      <c r="I368" s="66">
        <v>0</v>
      </c>
      <c r="J368" s="73"/>
      <c r="K368" s="79"/>
      <c r="L368" s="19"/>
      <c r="M368" s="79"/>
      <c r="N368" s="79"/>
      <c r="O368" s="79"/>
      <c r="P368" s="79"/>
    </row>
    <row r="369" spans="1:17" ht="26.45" customHeight="1" x14ac:dyDescent="0.25">
      <c r="A369" s="71" t="s">
        <v>403</v>
      </c>
      <c r="B369" s="71" t="s">
        <v>264</v>
      </c>
      <c r="C369" s="71" t="s">
        <v>364</v>
      </c>
      <c r="D369" s="10" t="s">
        <v>16</v>
      </c>
      <c r="E369" s="66">
        <f t="shared" ref="E369:I371" si="339">E372</f>
        <v>17738.3</v>
      </c>
      <c r="F369" s="66">
        <f>F370+F371</f>
        <v>4879.7</v>
      </c>
      <c r="G369" s="66">
        <f t="shared" ref="G369:I369" si="340">G370+G371</f>
        <v>4286.2</v>
      </c>
      <c r="H369" s="66">
        <f t="shared" si="340"/>
        <v>4286.2</v>
      </c>
      <c r="I369" s="66">
        <f t="shared" si="340"/>
        <v>4286.2</v>
      </c>
      <c r="J369" s="71" t="s">
        <v>167</v>
      </c>
      <c r="K369" s="77" t="s">
        <v>18</v>
      </c>
      <c r="L369" s="19">
        <v>100</v>
      </c>
      <c r="M369" s="77">
        <v>100</v>
      </c>
      <c r="N369" s="77">
        <v>100</v>
      </c>
      <c r="O369" s="77">
        <v>100</v>
      </c>
      <c r="P369" s="77">
        <v>100</v>
      </c>
    </row>
    <row r="370" spans="1:17" ht="27" customHeight="1" x14ac:dyDescent="0.25">
      <c r="A370" s="72"/>
      <c r="B370" s="72"/>
      <c r="C370" s="72"/>
      <c r="D370" s="10" t="s">
        <v>201</v>
      </c>
      <c r="E370" s="66">
        <f t="shared" si="339"/>
        <v>17706.600000000002</v>
      </c>
      <c r="F370" s="66">
        <f>F373</f>
        <v>4848</v>
      </c>
      <c r="G370" s="66">
        <f t="shared" si="339"/>
        <v>4286.2</v>
      </c>
      <c r="H370" s="66">
        <f t="shared" si="339"/>
        <v>4286.2</v>
      </c>
      <c r="I370" s="66">
        <f t="shared" si="339"/>
        <v>4286.2</v>
      </c>
      <c r="J370" s="72"/>
      <c r="K370" s="78"/>
      <c r="L370" s="19"/>
      <c r="M370" s="78"/>
      <c r="N370" s="78"/>
      <c r="O370" s="78"/>
      <c r="P370" s="78"/>
    </row>
    <row r="371" spans="1:17" ht="39.75" customHeight="1" x14ac:dyDescent="0.25">
      <c r="A371" s="73"/>
      <c r="B371" s="73"/>
      <c r="C371" s="73"/>
      <c r="D371" s="10" t="s">
        <v>13</v>
      </c>
      <c r="E371" s="66">
        <f t="shared" si="339"/>
        <v>31.7</v>
      </c>
      <c r="F371" s="66">
        <f>F374</f>
        <v>31.7</v>
      </c>
      <c r="G371" s="66">
        <f t="shared" si="339"/>
        <v>0</v>
      </c>
      <c r="H371" s="66">
        <f t="shared" si="339"/>
        <v>0</v>
      </c>
      <c r="I371" s="66">
        <f t="shared" si="339"/>
        <v>0</v>
      </c>
      <c r="J371" s="73"/>
      <c r="K371" s="79"/>
      <c r="L371" s="19"/>
      <c r="M371" s="79"/>
      <c r="N371" s="79"/>
      <c r="O371" s="79"/>
      <c r="P371" s="79"/>
    </row>
    <row r="372" spans="1:17" ht="21.2" customHeight="1" x14ac:dyDescent="0.25">
      <c r="A372" s="71" t="s">
        <v>402</v>
      </c>
      <c r="B372" s="71" t="s">
        <v>264</v>
      </c>
      <c r="C372" s="71" t="s">
        <v>364</v>
      </c>
      <c r="D372" s="10" t="s">
        <v>16</v>
      </c>
      <c r="E372" s="66">
        <f t="shared" si="334"/>
        <v>17738.3</v>
      </c>
      <c r="F372" s="19">
        <f>F373+F374</f>
        <v>4879.7</v>
      </c>
      <c r="G372" s="19">
        <f t="shared" ref="G372:I372" si="341">G373+G374</f>
        <v>4286.2</v>
      </c>
      <c r="H372" s="19">
        <f t="shared" si="341"/>
        <v>4286.2</v>
      </c>
      <c r="I372" s="19">
        <f t="shared" si="341"/>
        <v>4286.2</v>
      </c>
      <c r="J372" s="71" t="s">
        <v>168</v>
      </c>
      <c r="K372" s="77" t="s">
        <v>25</v>
      </c>
      <c r="L372" s="19">
        <v>0</v>
      </c>
      <c r="M372" s="77">
        <v>0</v>
      </c>
      <c r="N372" s="77">
        <v>0</v>
      </c>
      <c r="O372" s="77">
        <v>0</v>
      </c>
      <c r="P372" s="77">
        <v>0</v>
      </c>
    </row>
    <row r="373" spans="1:17" ht="56.25" customHeight="1" x14ac:dyDescent="0.25">
      <c r="A373" s="95"/>
      <c r="B373" s="95"/>
      <c r="C373" s="95"/>
      <c r="D373" s="10" t="s">
        <v>201</v>
      </c>
      <c r="E373" s="66">
        <f t="shared" si="334"/>
        <v>17706.600000000002</v>
      </c>
      <c r="F373" s="19">
        <v>4848</v>
      </c>
      <c r="G373" s="19">
        <f>4067.3+218.9</f>
        <v>4286.2</v>
      </c>
      <c r="H373" s="19">
        <f t="shared" ref="H373:I373" si="342">4067.3+218.9</f>
        <v>4286.2</v>
      </c>
      <c r="I373" s="19">
        <f t="shared" si="342"/>
        <v>4286.2</v>
      </c>
      <c r="J373" s="95"/>
      <c r="K373" s="93"/>
      <c r="L373" s="62"/>
      <c r="M373" s="93"/>
      <c r="N373" s="93"/>
      <c r="O373" s="93"/>
      <c r="P373" s="93"/>
    </row>
    <row r="374" spans="1:17" ht="28.5" customHeight="1" x14ac:dyDescent="0.25">
      <c r="A374" s="96"/>
      <c r="B374" s="96"/>
      <c r="C374" s="96"/>
      <c r="D374" s="10" t="s">
        <v>13</v>
      </c>
      <c r="E374" s="66">
        <f t="shared" si="334"/>
        <v>31.7</v>
      </c>
      <c r="F374" s="19">
        <v>31.7</v>
      </c>
      <c r="G374" s="19">
        <v>0</v>
      </c>
      <c r="H374" s="19">
        <v>0</v>
      </c>
      <c r="I374" s="19">
        <v>0</v>
      </c>
      <c r="J374" s="96"/>
      <c r="K374" s="94"/>
      <c r="L374" s="62"/>
      <c r="M374" s="94"/>
      <c r="N374" s="94"/>
      <c r="O374" s="94"/>
      <c r="P374" s="94"/>
    </row>
    <row r="375" spans="1:17" s="14" customFormat="1" ht="19.149999999999999" customHeight="1" x14ac:dyDescent="0.2">
      <c r="A375" s="71" t="s">
        <v>363</v>
      </c>
      <c r="B375" s="71" t="s">
        <v>264</v>
      </c>
      <c r="C375" s="77"/>
      <c r="D375" s="19" t="s">
        <v>12</v>
      </c>
      <c r="E375" s="66">
        <f>F375+G375+H375+I375</f>
        <v>4421879</v>
      </c>
      <c r="F375" s="66">
        <f t="shared" ref="F375:I375" si="343">F11</f>
        <v>1251909.4999999998</v>
      </c>
      <c r="G375" s="66">
        <f>G11</f>
        <v>1061140.6000000001</v>
      </c>
      <c r="H375" s="66">
        <f t="shared" si="343"/>
        <v>1064772.7</v>
      </c>
      <c r="I375" s="66">
        <f t="shared" si="343"/>
        <v>1044056.2</v>
      </c>
      <c r="J375" s="74"/>
      <c r="K375" s="77"/>
      <c r="L375" s="62"/>
      <c r="M375" s="77"/>
      <c r="N375" s="77"/>
      <c r="O375" s="77"/>
      <c r="P375" s="77"/>
      <c r="Q375" s="20"/>
    </row>
    <row r="376" spans="1:17" ht="45" customHeight="1" x14ac:dyDescent="0.25">
      <c r="A376" s="72"/>
      <c r="B376" s="72"/>
      <c r="C376" s="78"/>
      <c r="D376" s="10" t="s">
        <v>242</v>
      </c>
      <c r="E376" s="66">
        <f>F376+G376+H376+I376</f>
        <v>1239869.5</v>
      </c>
      <c r="F376" s="66">
        <f>F12</f>
        <v>326658</v>
      </c>
      <c r="G376" s="66">
        <f t="shared" ref="G376:I376" si="344">G12</f>
        <v>306497.10000000003</v>
      </c>
      <c r="H376" s="66">
        <f t="shared" si="344"/>
        <v>300310.7</v>
      </c>
      <c r="I376" s="66">
        <f t="shared" si="344"/>
        <v>306403.7</v>
      </c>
      <c r="J376" s="75"/>
      <c r="K376" s="78"/>
      <c r="L376" s="63"/>
      <c r="M376" s="78"/>
      <c r="N376" s="78"/>
      <c r="O376" s="78"/>
      <c r="P376" s="78"/>
    </row>
    <row r="377" spans="1:17" ht="42.75" customHeight="1" x14ac:dyDescent="0.25">
      <c r="A377" s="72"/>
      <c r="B377" s="72"/>
      <c r="C377" s="78"/>
      <c r="D377" s="10" t="s">
        <v>408</v>
      </c>
      <c r="E377" s="66">
        <f t="shared" si="334"/>
        <v>2775502.1</v>
      </c>
      <c r="F377" s="66">
        <f t="shared" ref="F377:I378" si="345">F13</f>
        <v>839802.69999999984</v>
      </c>
      <c r="G377" s="66">
        <f t="shared" si="345"/>
        <v>648017.80000000005</v>
      </c>
      <c r="H377" s="66">
        <f t="shared" si="345"/>
        <v>642742.6</v>
      </c>
      <c r="I377" s="66">
        <f t="shared" si="345"/>
        <v>644939</v>
      </c>
      <c r="J377" s="75"/>
      <c r="K377" s="78"/>
      <c r="L377" s="64"/>
      <c r="M377" s="78"/>
      <c r="N377" s="78"/>
      <c r="O377" s="78"/>
      <c r="P377" s="78"/>
    </row>
    <row r="378" spans="1:17" ht="19.149999999999999" customHeight="1" x14ac:dyDescent="0.25">
      <c r="A378" s="58"/>
      <c r="B378" s="58"/>
      <c r="C378" s="64"/>
      <c r="D378" s="10" t="s">
        <v>415</v>
      </c>
      <c r="E378" s="66">
        <f t="shared" si="334"/>
        <v>406507.4</v>
      </c>
      <c r="F378" s="66">
        <f t="shared" si="345"/>
        <v>85448.8</v>
      </c>
      <c r="G378" s="66">
        <f t="shared" si="345"/>
        <v>106625.70000000001</v>
      </c>
      <c r="H378" s="66">
        <f t="shared" si="345"/>
        <v>121719.4</v>
      </c>
      <c r="I378" s="66">
        <f t="shared" si="345"/>
        <v>92713.5</v>
      </c>
      <c r="J378" s="76"/>
      <c r="K378" s="79"/>
      <c r="L378" s="64"/>
      <c r="M378" s="79"/>
      <c r="N378" s="79"/>
      <c r="O378" s="79"/>
      <c r="P378" s="79"/>
    </row>
    <row r="379" spans="1:17" s="29" customFormat="1" ht="25.5" hidden="1" customHeight="1" x14ac:dyDescent="0.2">
      <c r="A379" s="22"/>
      <c r="B379" s="23"/>
      <c r="C379" s="24"/>
      <c r="D379" s="10" t="s">
        <v>15</v>
      </c>
      <c r="E379" s="66" t="e">
        <f>#REF!+#REF!+#REF!+F379</f>
        <v>#REF!</v>
      </c>
      <c r="F379" s="25" t="e">
        <f>#REF!</f>
        <v>#REF!</v>
      </c>
      <c r="G379" s="25" t="e">
        <f>#REF!</f>
        <v>#REF!</v>
      </c>
      <c r="H379" s="26"/>
      <c r="I379" s="26"/>
      <c r="J379" s="26"/>
      <c r="K379" s="27"/>
      <c r="L379" s="27"/>
      <c r="M379" s="28"/>
      <c r="N379" s="28"/>
      <c r="O379" s="28"/>
      <c r="P379" s="28"/>
    </row>
    <row r="380" spans="1:17" x14ac:dyDescent="0.25">
      <c r="A380" s="69"/>
      <c r="B380" s="69"/>
      <c r="D380" s="2" t="s">
        <v>407</v>
      </c>
      <c r="E380" s="51"/>
      <c r="F380" s="51"/>
      <c r="G380" s="51"/>
      <c r="H380" s="51"/>
      <c r="I380" s="51"/>
      <c r="K380" s="70"/>
      <c r="L380" s="70"/>
      <c r="M380" s="70"/>
      <c r="N380" s="70"/>
      <c r="O380" s="70"/>
      <c r="P380" s="70"/>
    </row>
    <row r="381" spans="1:17" ht="51.75" customHeight="1" x14ac:dyDescent="0.25">
      <c r="A381" s="38"/>
      <c r="B381" s="38"/>
      <c r="C381" s="52"/>
      <c r="D381" s="46"/>
      <c r="E381" s="46"/>
      <c r="F381" s="46"/>
      <c r="G381" s="53"/>
      <c r="H381" s="53"/>
      <c r="I381" s="53"/>
      <c r="J381" s="46"/>
      <c r="K381" s="46"/>
      <c r="L381" s="46"/>
      <c r="M381" s="46"/>
      <c r="N381" s="46"/>
      <c r="O381" s="46"/>
      <c r="P381" s="46"/>
    </row>
  </sheetData>
  <mergeCells count="707">
    <mergeCell ref="A372:A374"/>
    <mergeCell ref="B372:B374"/>
    <mergeCell ref="C372:C374"/>
    <mergeCell ref="J372:J374"/>
    <mergeCell ref="K372:K374"/>
    <mergeCell ref="M372:M374"/>
    <mergeCell ref="N372:N374"/>
    <mergeCell ref="O372:O374"/>
    <mergeCell ref="P372:P374"/>
    <mergeCell ref="A369:A371"/>
    <mergeCell ref="B369:B371"/>
    <mergeCell ref="C369:C371"/>
    <mergeCell ref="J369:J371"/>
    <mergeCell ref="K369:K371"/>
    <mergeCell ref="M369:M371"/>
    <mergeCell ref="N369:N371"/>
    <mergeCell ref="O369:O371"/>
    <mergeCell ref="P369:P371"/>
    <mergeCell ref="A366:A368"/>
    <mergeCell ref="B366:B368"/>
    <mergeCell ref="C366:C368"/>
    <mergeCell ref="J366:J368"/>
    <mergeCell ref="K366:K368"/>
    <mergeCell ref="M366:M368"/>
    <mergeCell ref="N366:N368"/>
    <mergeCell ref="O366:O368"/>
    <mergeCell ref="P366:P368"/>
    <mergeCell ref="A363:A365"/>
    <mergeCell ref="B363:B365"/>
    <mergeCell ref="C363:C365"/>
    <mergeCell ref="J363:J365"/>
    <mergeCell ref="K363:K365"/>
    <mergeCell ref="M363:M365"/>
    <mergeCell ref="N363:N365"/>
    <mergeCell ref="O363:O365"/>
    <mergeCell ref="P363:P365"/>
    <mergeCell ref="A354:A356"/>
    <mergeCell ref="B354:B356"/>
    <mergeCell ref="C354:C356"/>
    <mergeCell ref="J354:J356"/>
    <mergeCell ref="K354:K356"/>
    <mergeCell ref="M354:M356"/>
    <mergeCell ref="N354:N356"/>
    <mergeCell ref="O354:O356"/>
    <mergeCell ref="A360:A362"/>
    <mergeCell ref="B360:B362"/>
    <mergeCell ref="C360:C362"/>
    <mergeCell ref="J360:J362"/>
    <mergeCell ref="K360:K362"/>
    <mergeCell ref="M360:M362"/>
    <mergeCell ref="N360:N362"/>
    <mergeCell ref="O360:O362"/>
    <mergeCell ref="A357:A359"/>
    <mergeCell ref="B357:B359"/>
    <mergeCell ref="C357:C359"/>
    <mergeCell ref="J358:J359"/>
    <mergeCell ref="K358:K359"/>
    <mergeCell ref="M358:M359"/>
    <mergeCell ref="N358:N359"/>
    <mergeCell ref="O358:O359"/>
    <mergeCell ref="J345:J347"/>
    <mergeCell ref="K345:P347"/>
    <mergeCell ref="J348:J350"/>
    <mergeCell ref="K348:K350"/>
    <mergeCell ref="M348:M350"/>
    <mergeCell ref="N348:N350"/>
    <mergeCell ref="O348:O350"/>
    <mergeCell ref="P348:P350"/>
    <mergeCell ref="A351:A353"/>
    <mergeCell ref="B351:B353"/>
    <mergeCell ref="C351:C353"/>
    <mergeCell ref="J351:J353"/>
    <mergeCell ref="K351:K353"/>
    <mergeCell ref="M351:M353"/>
    <mergeCell ref="N351:N353"/>
    <mergeCell ref="O351:O353"/>
    <mergeCell ref="P351:P353"/>
    <mergeCell ref="A345:A347"/>
    <mergeCell ref="B345:B347"/>
    <mergeCell ref="C345:C347"/>
    <mergeCell ref="A348:A350"/>
    <mergeCell ref="B348:B350"/>
    <mergeCell ref="C348:C350"/>
    <mergeCell ref="B292:B294"/>
    <mergeCell ref="B314:B316"/>
    <mergeCell ref="K187:K190"/>
    <mergeCell ref="M187:M190"/>
    <mergeCell ref="C203:C206"/>
    <mergeCell ref="J203:J206"/>
    <mergeCell ref="K203:K206"/>
    <mergeCell ref="M203:M206"/>
    <mergeCell ref="M339:M341"/>
    <mergeCell ref="L221:L223"/>
    <mergeCell ref="M221:M224"/>
    <mergeCell ref="L265:L267"/>
    <mergeCell ref="K262:K264"/>
    <mergeCell ref="B324:B326"/>
    <mergeCell ref="C324:C326"/>
    <mergeCell ref="B327:B329"/>
    <mergeCell ref="C327:C329"/>
    <mergeCell ref="M211:M213"/>
    <mergeCell ref="L289:L291"/>
    <mergeCell ref="M289:M291"/>
    <mergeCell ref="J289:J291"/>
    <mergeCell ref="M265:M267"/>
    <mergeCell ref="L280:L282"/>
    <mergeCell ref="M280:M282"/>
    <mergeCell ref="N187:N190"/>
    <mergeCell ref="O187:O190"/>
    <mergeCell ref="P187:P190"/>
    <mergeCell ref="A207:A210"/>
    <mergeCell ref="B207:B210"/>
    <mergeCell ref="C207:C210"/>
    <mergeCell ref="J207:J210"/>
    <mergeCell ref="K207:K210"/>
    <mergeCell ref="M207:M210"/>
    <mergeCell ref="N207:N210"/>
    <mergeCell ref="O207:O210"/>
    <mergeCell ref="P207:P210"/>
    <mergeCell ref="A191:A194"/>
    <mergeCell ref="B191:B194"/>
    <mergeCell ref="C191:C194"/>
    <mergeCell ref="K191:K194"/>
    <mergeCell ref="M191:M194"/>
    <mergeCell ref="A187:A190"/>
    <mergeCell ref="B187:B190"/>
    <mergeCell ref="C187:C190"/>
    <mergeCell ref="A199:A202"/>
    <mergeCell ref="B199:B202"/>
    <mergeCell ref="A203:A206"/>
    <mergeCell ref="B203:B206"/>
    <mergeCell ref="N211:N213"/>
    <mergeCell ref="O211:O213"/>
    <mergeCell ref="A214:A216"/>
    <mergeCell ref="B214:B216"/>
    <mergeCell ref="C214:C216"/>
    <mergeCell ref="K214:K216"/>
    <mergeCell ref="L214:L216"/>
    <mergeCell ref="A211:A213"/>
    <mergeCell ref="B211:B213"/>
    <mergeCell ref="C211:C213"/>
    <mergeCell ref="K211:K213"/>
    <mergeCell ref="L211:L213"/>
    <mergeCell ref="M214:M216"/>
    <mergeCell ref="N214:N216"/>
    <mergeCell ref="O214:O216"/>
    <mergeCell ref="P283:P285"/>
    <mergeCell ref="P286:P288"/>
    <mergeCell ref="P342:P344"/>
    <mergeCell ref="P375:P378"/>
    <mergeCell ref="P289:P291"/>
    <mergeCell ref="P292:P294"/>
    <mergeCell ref="P321:P323"/>
    <mergeCell ref="P324:P326"/>
    <mergeCell ref="P327:P329"/>
    <mergeCell ref="P330:P332"/>
    <mergeCell ref="P333:P335"/>
    <mergeCell ref="P336:P338"/>
    <mergeCell ref="P339:P341"/>
    <mergeCell ref="P354:P356"/>
    <mergeCell ref="P360:P362"/>
    <mergeCell ref="P358:P359"/>
    <mergeCell ref="N175:N178"/>
    <mergeCell ref="O175:O178"/>
    <mergeCell ref="P175:P178"/>
    <mergeCell ref="A175:A178"/>
    <mergeCell ref="P259:P261"/>
    <mergeCell ref="P262:P264"/>
    <mergeCell ref="P265:P267"/>
    <mergeCell ref="P268:P274"/>
    <mergeCell ref="P280:P282"/>
    <mergeCell ref="N179:N182"/>
    <mergeCell ref="O179:O182"/>
    <mergeCell ref="P179:P182"/>
    <mergeCell ref="A183:A186"/>
    <mergeCell ref="B183:B186"/>
    <mergeCell ref="C183:C186"/>
    <mergeCell ref="J183:J186"/>
    <mergeCell ref="K183:K186"/>
    <mergeCell ref="M183:M186"/>
    <mergeCell ref="N183:N186"/>
    <mergeCell ref="O183:O186"/>
    <mergeCell ref="P183:P186"/>
    <mergeCell ref="N203:N206"/>
    <mergeCell ref="O203:O206"/>
    <mergeCell ref="P203:P206"/>
    <mergeCell ref="P163:P166"/>
    <mergeCell ref="P211:P213"/>
    <mergeCell ref="P214:P216"/>
    <mergeCell ref="P217:P220"/>
    <mergeCell ref="P221:P224"/>
    <mergeCell ref="P225:P228"/>
    <mergeCell ref="P229:P232"/>
    <mergeCell ref="P233:P236"/>
    <mergeCell ref="P237:P240"/>
    <mergeCell ref="P60:P62"/>
    <mergeCell ref="P64:P67"/>
    <mergeCell ref="P68:P70"/>
    <mergeCell ref="P71:P73"/>
    <mergeCell ref="P74:P76"/>
    <mergeCell ref="P77:P79"/>
    <mergeCell ref="P80:P83"/>
    <mergeCell ref="P91:P111"/>
    <mergeCell ref="P112:P114"/>
    <mergeCell ref="P15:P18"/>
    <mergeCell ref="P19:P20"/>
    <mergeCell ref="P23:P24"/>
    <mergeCell ref="P25:P27"/>
    <mergeCell ref="P28:P30"/>
    <mergeCell ref="P31:P33"/>
    <mergeCell ref="P34:P36"/>
    <mergeCell ref="P37:P39"/>
    <mergeCell ref="P56:P57"/>
    <mergeCell ref="N339:N341"/>
    <mergeCell ref="O339:O341"/>
    <mergeCell ref="A342:A344"/>
    <mergeCell ref="B342:B344"/>
    <mergeCell ref="C342:C344"/>
    <mergeCell ref="J342:J344"/>
    <mergeCell ref="K342:K344"/>
    <mergeCell ref="M342:M344"/>
    <mergeCell ref="N342:N344"/>
    <mergeCell ref="O342:O344"/>
    <mergeCell ref="K339:K341"/>
    <mergeCell ref="J339:J341"/>
    <mergeCell ref="A339:A341"/>
    <mergeCell ref="B339:B341"/>
    <mergeCell ref="C339:C341"/>
    <mergeCell ref="O333:O335"/>
    <mergeCell ref="A336:A338"/>
    <mergeCell ref="B336:B338"/>
    <mergeCell ref="C336:C338"/>
    <mergeCell ref="J336:J338"/>
    <mergeCell ref="K336:K338"/>
    <mergeCell ref="M336:M338"/>
    <mergeCell ref="N336:N338"/>
    <mergeCell ref="O336:O338"/>
    <mergeCell ref="B333:B335"/>
    <mergeCell ref="C333:C335"/>
    <mergeCell ref="J333:J335"/>
    <mergeCell ref="K333:K335"/>
    <mergeCell ref="M333:M335"/>
    <mergeCell ref="N333:N335"/>
    <mergeCell ref="F20:F21"/>
    <mergeCell ref="J268:J274"/>
    <mergeCell ref="D22:D23"/>
    <mergeCell ref="E22:E23"/>
    <mergeCell ref="F22:F23"/>
    <mergeCell ref="G20:G21"/>
    <mergeCell ref="G22:G23"/>
    <mergeCell ref="H20:H21"/>
    <mergeCell ref="H22:H23"/>
    <mergeCell ref="J175:J178"/>
    <mergeCell ref="J179:J182"/>
    <mergeCell ref="J214:J216"/>
    <mergeCell ref="J211:J213"/>
    <mergeCell ref="I20:I21"/>
    <mergeCell ref="I22:I23"/>
    <mergeCell ref="J187:J190"/>
    <mergeCell ref="J191:J194"/>
    <mergeCell ref="J221:J224"/>
    <mergeCell ref="J262:J264"/>
    <mergeCell ref="H56:H57"/>
    <mergeCell ref="I56:I57"/>
    <mergeCell ref="J2:O2"/>
    <mergeCell ref="J3:O3"/>
    <mergeCell ref="A9:A10"/>
    <mergeCell ref="B9:B10"/>
    <mergeCell ref="C9:C10"/>
    <mergeCell ref="D9:D10"/>
    <mergeCell ref="M11:M14"/>
    <mergeCell ref="N11:N14"/>
    <mergeCell ref="O11:O14"/>
    <mergeCell ref="J9:P9"/>
    <mergeCell ref="D5:J7"/>
    <mergeCell ref="P11:P14"/>
    <mergeCell ref="E9:I9"/>
    <mergeCell ref="A15:A18"/>
    <mergeCell ref="B15:B18"/>
    <mergeCell ref="C15:C18"/>
    <mergeCell ref="C11:C14"/>
    <mergeCell ref="J11:J14"/>
    <mergeCell ref="K11:K14"/>
    <mergeCell ref="L11:L13"/>
    <mergeCell ref="M15:M18"/>
    <mergeCell ref="A11:A14"/>
    <mergeCell ref="B11:B14"/>
    <mergeCell ref="A25:A27"/>
    <mergeCell ref="B25:B27"/>
    <mergeCell ref="C25:C27"/>
    <mergeCell ref="A31:A33"/>
    <mergeCell ref="B31:B33"/>
    <mergeCell ref="C31:C33"/>
    <mergeCell ref="K31:K33"/>
    <mergeCell ref="L37:L39"/>
    <mergeCell ref="K56:K57"/>
    <mergeCell ref="A46:A48"/>
    <mergeCell ref="B46:B48"/>
    <mergeCell ref="C46:C48"/>
    <mergeCell ref="J46:J48"/>
    <mergeCell ref="L28:L30"/>
    <mergeCell ref="J37:J39"/>
    <mergeCell ref="K37:K39"/>
    <mergeCell ref="B34:B36"/>
    <mergeCell ref="C34:C36"/>
    <mergeCell ref="A28:A30"/>
    <mergeCell ref="B28:B30"/>
    <mergeCell ref="C28:C30"/>
    <mergeCell ref="D56:D57"/>
    <mergeCell ref="F56:F57"/>
    <mergeCell ref="G56:G57"/>
    <mergeCell ref="A77:A79"/>
    <mergeCell ref="J15:J18"/>
    <mergeCell ref="O15:O18"/>
    <mergeCell ref="A19:A20"/>
    <mergeCell ref="B19:B24"/>
    <mergeCell ref="C19:C24"/>
    <mergeCell ref="J19:J20"/>
    <mergeCell ref="K19:K20"/>
    <mergeCell ref="L19:L20"/>
    <mergeCell ref="M19:M20"/>
    <mergeCell ref="N19:N20"/>
    <mergeCell ref="J23:J24"/>
    <mergeCell ref="K23:K24"/>
    <mergeCell ref="M23:M24"/>
    <mergeCell ref="L15:L17"/>
    <mergeCell ref="O19:O20"/>
    <mergeCell ref="D20:D21"/>
    <mergeCell ref="E20:E21"/>
    <mergeCell ref="N15:N18"/>
    <mergeCell ref="N23:N24"/>
    <mergeCell ref="O23:O24"/>
    <mergeCell ref="M56:M57"/>
    <mergeCell ref="K15:K18"/>
    <mergeCell ref="M28:M30"/>
    <mergeCell ref="N28:N30"/>
    <mergeCell ref="O34:O36"/>
    <mergeCell ref="N25:N27"/>
    <mergeCell ref="O25:O27"/>
    <mergeCell ref="J25:J27"/>
    <mergeCell ref="K25:K27"/>
    <mergeCell ref="L25:L27"/>
    <mergeCell ref="M25:M27"/>
    <mergeCell ref="O31:O33"/>
    <mergeCell ref="J32:J33"/>
    <mergeCell ref="O28:O30"/>
    <mergeCell ref="L31:L33"/>
    <mergeCell ref="M31:M33"/>
    <mergeCell ref="N31:N33"/>
    <mergeCell ref="J34:J36"/>
    <mergeCell ref="K34:K36"/>
    <mergeCell ref="J28:J30"/>
    <mergeCell ref="K28:K30"/>
    <mergeCell ref="M37:M39"/>
    <mergeCell ref="N37:N39"/>
    <mergeCell ref="O37:O39"/>
    <mergeCell ref="L34:L36"/>
    <mergeCell ref="M34:M36"/>
    <mergeCell ref="N34:N36"/>
    <mergeCell ref="O56:O57"/>
    <mergeCell ref="A60:A63"/>
    <mergeCell ref="B60:B63"/>
    <mergeCell ref="C60:C63"/>
    <mergeCell ref="K60:K62"/>
    <mergeCell ref="L60:L62"/>
    <mergeCell ref="M60:M62"/>
    <mergeCell ref="N60:N62"/>
    <mergeCell ref="O60:O62"/>
    <mergeCell ref="A56:A57"/>
    <mergeCell ref="B56:B57"/>
    <mergeCell ref="C56:C57"/>
    <mergeCell ref="J56:J57"/>
    <mergeCell ref="E56:E57"/>
    <mergeCell ref="N56:N57"/>
    <mergeCell ref="A37:A39"/>
    <mergeCell ref="B37:B39"/>
    <mergeCell ref="C37:C39"/>
    <mergeCell ref="O64:O67"/>
    <mergeCell ref="A68:A70"/>
    <mergeCell ref="B68:B70"/>
    <mergeCell ref="C68:C70"/>
    <mergeCell ref="J68:J70"/>
    <mergeCell ref="K68:K70"/>
    <mergeCell ref="L68:L70"/>
    <mergeCell ref="M68:M70"/>
    <mergeCell ref="N68:N70"/>
    <mergeCell ref="O68:O70"/>
    <mergeCell ref="A64:A67"/>
    <mergeCell ref="B64:B67"/>
    <mergeCell ref="C64:C67"/>
    <mergeCell ref="J64:J67"/>
    <mergeCell ref="K64:K67"/>
    <mergeCell ref="L64:L66"/>
    <mergeCell ref="M64:M67"/>
    <mergeCell ref="N64:N67"/>
    <mergeCell ref="O71:O73"/>
    <mergeCell ref="B74:B76"/>
    <mergeCell ref="C74:C76"/>
    <mergeCell ref="J74:J76"/>
    <mergeCell ref="K74:K76"/>
    <mergeCell ref="L74:L76"/>
    <mergeCell ref="M74:M76"/>
    <mergeCell ref="N74:N76"/>
    <mergeCell ref="O74:O76"/>
    <mergeCell ref="B71:B73"/>
    <mergeCell ref="C71:C73"/>
    <mergeCell ref="J71:J73"/>
    <mergeCell ref="K71:K73"/>
    <mergeCell ref="L71:L73"/>
    <mergeCell ref="M71:M73"/>
    <mergeCell ref="N71:N73"/>
    <mergeCell ref="N80:N83"/>
    <mergeCell ref="O80:O83"/>
    <mergeCell ref="L77:L79"/>
    <mergeCell ref="N77:N79"/>
    <mergeCell ref="O77:O79"/>
    <mergeCell ref="A91:A111"/>
    <mergeCell ref="B91:B111"/>
    <mergeCell ref="C91:C111"/>
    <mergeCell ref="J91:J111"/>
    <mergeCell ref="K91:K111"/>
    <mergeCell ref="B77:B79"/>
    <mergeCell ref="C77:C79"/>
    <mergeCell ref="J77:J79"/>
    <mergeCell ref="K77:K79"/>
    <mergeCell ref="M77:M79"/>
    <mergeCell ref="L91:L93"/>
    <mergeCell ref="A80:A83"/>
    <mergeCell ref="B80:B83"/>
    <mergeCell ref="C80:C83"/>
    <mergeCell ref="J80:J83"/>
    <mergeCell ref="K80:K83"/>
    <mergeCell ref="M80:M83"/>
    <mergeCell ref="M91:M111"/>
    <mergeCell ref="N91:N111"/>
    <mergeCell ref="L97:L99"/>
    <mergeCell ref="N112:N114"/>
    <mergeCell ref="O112:O114"/>
    <mergeCell ref="A112:A114"/>
    <mergeCell ref="B112:B114"/>
    <mergeCell ref="C112:C114"/>
    <mergeCell ref="J112:J114"/>
    <mergeCell ref="K112:K114"/>
    <mergeCell ref="M112:M114"/>
    <mergeCell ref="O91:O111"/>
    <mergeCell ref="N221:N224"/>
    <mergeCell ref="A217:A220"/>
    <mergeCell ref="B217:B220"/>
    <mergeCell ref="C217:C220"/>
    <mergeCell ref="J217:J220"/>
    <mergeCell ref="K217:K220"/>
    <mergeCell ref="L217:L219"/>
    <mergeCell ref="M217:M220"/>
    <mergeCell ref="N217:N220"/>
    <mergeCell ref="A221:A224"/>
    <mergeCell ref="B221:B224"/>
    <mergeCell ref="C221:C224"/>
    <mergeCell ref="K221:K224"/>
    <mergeCell ref="A225:A228"/>
    <mergeCell ref="B225:B228"/>
    <mergeCell ref="C225:C228"/>
    <mergeCell ref="J225:J228"/>
    <mergeCell ref="K225:K228"/>
    <mergeCell ref="L225:L227"/>
    <mergeCell ref="M225:M228"/>
    <mergeCell ref="N225:N228"/>
    <mergeCell ref="A229:A232"/>
    <mergeCell ref="B229:B232"/>
    <mergeCell ref="C229:C232"/>
    <mergeCell ref="J229:J232"/>
    <mergeCell ref="K229:K232"/>
    <mergeCell ref="L229:L231"/>
    <mergeCell ref="M229:M232"/>
    <mergeCell ref="N229:N232"/>
    <mergeCell ref="L233:L235"/>
    <mergeCell ref="M233:M236"/>
    <mergeCell ref="A237:A240"/>
    <mergeCell ref="B237:B240"/>
    <mergeCell ref="C237:C240"/>
    <mergeCell ref="J237:J240"/>
    <mergeCell ref="K237:K240"/>
    <mergeCell ref="N233:N236"/>
    <mergeCell ref="N262:N264"/>
    <mergeCell ref="L237:L239"/>
    <mergeCell ref="M237:M240"/>
    <mergeCell ref="N237:N240"/>
    <mergeCell ref="L262:L264"/>
    <mergeCell ref="M262:M264"/>
    <mergeCell ref="L259:L261"/>
    <mergeCell ref="M259:M261"/>
    <mergeCell ref="N259:N261"/>
    <mergeCell ref="B289:B291"/>
    <mergeCell ref="B265:B267"/>
    <mergeCell ref="C265:C267"/>
    <mergeCell ref="J265:J267"/>
    <mergeCell ref="K265:K267"/>
    <mergeCell ref="A265:A267"/>
    <mergeCell ref="A233:A236"/>
    <mergeCell ref="B233:B236"/>
    <mergeCell ref="C233:C236"/>
    <mergeCell ref="J233:J236"/>
    <mergeCell ref="K233:K236"/>
    <mergeCell ref="A259:A261"/>
    <mergeCell ref="B259:B261"/>
    <mergeCell ref="C259:C261"/>
    <mergeCell ref="J259:J261"/>
    <mergeCell ref="K259:K261"/>
    <mergeCell ref="B262:B264"/>
    <mergeCell ref="A280:A282"/>
    <mergeCell ref="C280:C282"/>
    <mergeCell ref="J280:J282"/>
    <mergeCell ref="K280:K282"/>
    <mergeCell ref="A262:A264"/>
    <mergeCell ref="C262:C264"/>
    <mergeCell ref="B268:B270"/>
    <mergeCell ref="N280:N282"/>
    <mergeCell ref="A271:A273"/>
    <mergeCell ref="B271:B273"/>
    <mergeCell ref="C271:C273"/>
    <mergeCell ref="K268:K274"/>
    <mergeCell ref="L268:L274"/>
    <mergeCell ref="M268:M274"/>
    <mergeCell ref="N268:N274"/>
    <mergeCell ref="B330:B332"/>
    <mergeCell ref="C330:C332"/>
    <mergeCell ref="J321:J323"/>
    <mergeCell ref="J324:J326"/>
    <mergeCell ref="J327:J329"/>
    <mergeCell ref="A327:A329"/>
    <mergeCell ref="A330:A332"/>
    <mergeCell ref="K321:K323"/>
    <mergeCell ref="M321:M323"/>
    <mergeCell ref="K324:K326"/>
    <mergeCell ref="M324:M326"/>
    <mergeCell ref="J330:J332"/>
    <mergeCell ref="N292:N294"/>
    <mergeCell ref="N314:N316"/>
    <mergeCell ref="J292:J294"/>
    <mergeCell ref="B286:B288"/>
    <mergeCell ref="O292:O294"/>
    <mergeCell ref="K292:K294"/>
    <mergeCell ref="L292:L294"/>
    <mergeCell ref="M292:M294"/>
    <mergeCell ref="N289:N291"/>
    <mergeCell ref="O289:O291"/>
    <mergeCell ref="O265:O267"/>
    <mergeCell ref="A286:A288"/>
    <mergeCell ref="C286:C288"/>
    <mergeCell ref="J286:J288"/>
    <mergeCell ref="K286:K288"/>
    <mergeCell ref="L286:L288"/>
    <mergeCell ref="M286:M288"/>
    <mergeCell ref="N286:N288"/>
    <mergeCell ref="C268:C270"/>
    <mergeCell ref="A283:A285"/>
    <mergeCell ref="B283:B285"/>
    <mergeCell ref="C283:C285"/>
    <mergeCell ref="J283:J285"/>
    <mergeCell ref="K283:K285"/>
    <mergeCell ref="L283:L285"/>
    <mergeCell ref="M283:M285"/>
    <mergeCell ref="N283:N285"/>
    <mergeCell ref="N265:N267"/>
    <mergeCell ref="A163:A166"/>
    <mergeCell ref="B163:B166"/>
    <mergeCell ref="C163:C166"/>
    <mergeCell ref="J163:J166"/>
    <mergeCell ref="K163:K166"/>
    <mergeCell ref="M163:M166"/>
    <mergeCell ref="N163:N166"/>
    <mergeCell ref="O163:O166"/>
    <mergeCell ref="O330:O332"/>
    <mergeCell ref="O327:O329"/>
    <mergeCell ref="O259:O261"/>
    <mergeCell ref="O262:O264"/>
    <mergeCell ref="O233:O236"/>
    <mergeCell ref="O237:O240"/>
    <mergeCell ref="O225:O228"/>
    <mergeCell ref="O229:O232"/>
    <mergeCell ref="O217:O220"/>
    <mergeCell ref="O221:O224"/>
    <mergeCell ref="O286:O288"/>
    <mergeCell ref="O280:O282"/>
    <mergeCell ref="O283:O285"/>
    <mergeCell ref="O268:O274"/>
    <mergeCell ref="N321:N323"/>
    <mergeCell ref="O321:O323"/>
    <mergeCell ref="A375:A377"/>
    <mergeCell ref="B375:B377"/>
    <mergeCell ref="C375:C377"/>
    <mergeCell ref="A289:A291"/>
    <mergeCell ref="N324:N326"/>
    <mergeCell ref="O324:O326"/>
    <mergeCell ref="K327:K329"/>
    <mergeCell ref="M327:M329"/>
    <mergeCell ref="N327:N329"/>
    <mergeCell ref="J375:J378"/>
    <mergeCell ref="K375:K378"/>
    <mergeCell ref="M375:M378"/>
    <mergeCell ref="N375:N378"/>
    <mergeCell ref="O375:O378"/>
    <mergeCell ref="K330:K332"/>
    <mergeCell ref="M330:M332"/>
    <mergeCell ref="N330:N332"/>
    <mergeCell ref="A292:A294"/>
    <mergeCell ref="C292:C294"/>
    <mergeCell ref="A321:A323"/>
    <mergeCell ref="B321:B323"/>
    <mergeCell ref="C321:C323"/>
    <mergeCell ref="A324:A326"/>
    <mergeCell ref="A333:A335"/>
    <mergeCell ref="N171:N174"/>
    <mergeCell ref="O171:O174"/>
    <mergeCell ref="P171:P174"/>
    <mergeCell ref="A167:A170"/>
    <mergeCell ref="B167:B170"/>
    <mergeCell ref="C167:C170"/>
    <mergeCell ref="J167:J170"/>
    <mergeCell ref="K167:K170"/>
    <mergeCell ref="M167:M170"/>
    <mergeCell ref="N167:N170"/>
    <mergeCell ref="O167:O170"/>
    <mergeCell ref="P167:P170"/>
    <mergeCell ref="A171:A174"/>
    <mergeCell ref="B171:B174"/>
    <mergeCell ref="C171:C174"/>
    <mergeCell ref="J171:J174"/>
    <mergeCell ref="K171:K174"/>
    <mergeCell ref="M171:M174"/>
    <mergeCell ref="B175:B178"/>
    <mergeCell ref="C175:C178"/>
    <mergeCell ref="K175:K178"/>
    <mergeCell ref="M175:M178"/>
    <mergeCell ref="A179:A182"/>
    <mergeCell ref="B179:B182"/>
    <mergeCell ref="C179:C182"/>
    <mergeCell ref="K179:K182"/>
    <mergeCell ref="M179:M182"/>
    <mergeCell ref="C199:C202"/>
    <mergeCell ref="A195:A198"/>
    <mergeCell ref="B195:B198"/>
    <mergeCell ref="C195:C198"/>
    <mergeCell ref="J195:J198"/>
    <mergeCell ref="K195:K198"/>
    <mergeCell ref="M195:M198"/>
    <mergeCell ref="A314:A316"/>
    <mergeCell ref="C314:C316"/>
    <mergeCell ref="J314:J316"/>
    <mergeCell ref="K314:K316"/>
    <mergeCell ref="L314:L316"/>
    <mergeCell ref="M314:M316"/>
    <mergeCell ref="A247:A250"/>
    <mergeCell ref="B247:B250"/>
    <mergeCell ref="C247:C250"/>
    <mergeCell ref="A243:A246"/>
    <mergeCell ref="B243:B246"/>
    <mergeCell ref="C243:C246"/>
    <mergeCell ref="K243:K246"/>
    <mergeCell ref="L243:L245"/>
    <mergeCell ref="M243:M246"/>
    <mergeCell ref="C289:C291"/>
    <mergeCell ref="K289:K291"/>
    <mergeCell ref="O314:O316"/>
    <mergeCell ref="P314:P316"/>
    <mergeCell ref="N191:N194"/>
    <mergeCell ref="O191:O194"/>
    <mergeCell ref="P191:P194"/>
    <mergeCell ref="J199:J202"/>
    <mergeCell ref="K199:K202"/>
    <mergeCell ref="M199:M202"/>
    <mergeCell ref="N199:N202"/>
    <mergeCell ref="O199:O202"/>
    <mergeCell ref="P199:P202"/>
    <mergeCell ref="N195:N198"/>
    <mergeCell ref="O195:O198"/>
    <mergeCell ref="P195:P198"/>
    <mergeCell ref="P243:P246"/>
    <mergeCell ref="J247:J250"/>
    <mergeCell ref="K247:K250"/>
    <mergeCell ref="L247:L249"/>
    <mergeCell ref="M247:M250"/>
    <mergeCell ref="N247:N250"/>
    <mergeCell ref="O247:O250"/>
    <mergeCell ref="P247:P250"/>
    <mergeCell ref="J243:J246"/>
    <mergeCell ref="N243:N246"/>
    <mergeCell ref="O243:O246"/>
    <mergeCell ref="P251:P254"/>
    <mergeCell ref="A255:A258"/>
    <mergeCell ref="B255:B258"/>
    <mergeCell ref="C255:C258"/>
    <mergeCell ref="J255:J258"/>
    <mergeCell ref="K255:K258"/>
    <mergeCell ref="L255:L257"/>
    <mergeCell ref="M255:M258"/>
    <mergeCell ref="N255:N258"/>
    <mergeCell ref="O255:O258"/>
    <mergeCell ref="P255:P258"/>
    <mergeCell ref="A251:A254"/>
    <mergeCell ref="B251:B254"/>
    <mergeCell ref="C251:C254"/>
    <mergeCell ref="J251:J254"/>
    <mergeCell ref="K251:K254"/>
    <mergeCell ref="L251:L253"/>
    <mergeCell ref="M251:M254"/>
    <mergeCell ref="N251:N254"/>
    <mergeCell ref="O251:O254"/>
  </mergeCells>
  <pageMargins left="0.11811023622047245" right="0.11811023622047245" top="0.74803149606299213" bottom="0.15748031496062992" header="0.31496062992125984" footer="0.31496062992125984"/>
  <pageSetup paperSize="9" scale="55" orientation="landscape" r:id="rId1"/>
  <rowBreaks count="16" manualBreakCount="16">
    <brk id="24" max="15" man="1"/>
    <brk id="42" max="15" man="1"/>
    <brk id="53" max="15" man="1"/>
    <brk id="66" max="15" man="1"/>
    <brk id="83" max="15" man="1"/>
    <brk id="139" max="15" man="1"/>
    <brk id="162" max="15" man="1"/>
    <brk id="197" max="15" man="1"/>
    <brk id="224" max="15" man="1"/>
    <brk id="242" max="15" man="1"/>
    <brk id="258" max="15" man="1"/>
    <brk id="276" max="15" man="1"/>
    <brk id="316" max="15" man="1"/>
    <brk id="329" max="15" man="1"/>
    <brk id="344" max="15" man="1"/>
    <brk id="359" max="15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view="pageBreakPreview" zoomScale="80" zoomScaleNormal="100" zoomScaleSheetLayoutView="80" workbookViewId="0">
      <selection activeCell="K21" sqref="K21"/>
    </sheetView>
  </sheetViews>
  <sheetFormatPr defaultRowHeight="15" x14ac:dyDescent="0.25"/>
  <cols>
    <col min="1" max="1" width="35.5703125" customWidth="1"/>
    <col min="2" max="2" width="12.7109375" customWidth="1"/>
    <col min="3" max="3" width="13.7109375" customWidth="1"/>
    <col min="4" max="4" width="12.85546875" customWidth="1"/>
    <col min="5" max="6" width="13.5703125" customWidth="1"/>
  </cols>
  <sheetData>
    <row r="1" spans="1:6" ht="18.75" x14ac:dyDescent="0.3">
      <c r="A1" s="30" t="s">
        <v>213</v>
      </c>
    </row>
    <row r="2" spans="1:6" ht="18.75" x14ac:dyDescent="0.3">
      <c r="A2" s="30" t="s">
        <v>214</v>
      </c>
    </row>
    <row r="3" spans="1:6" ht="15.75" x14ac:dyDescent="0.25">
      <c r="A3" s="31" t="s">
        <v>215</v>
      </c>
    </row>
    <row r="4" spans="1:6" ht="37.5" customHeight="1" x14ac:dyDescent="0.25">
      <c r="A4" s="106" t="s">
        <v>216</v>
      </c>
      <c r="B4" s="107" t="s">
        <v>7</v>
      </c>
      <c r="C4" s="108"/>
      <c r="D4" s="109"/>
      <c r="E4" s="109"/>
      <c r="F4" s="110"/>
    </row>
    <row r="5" spans="1:6" x14ac:dyDescent="0.25">
      <c r="A5" s="106"/>
      <c r="B5" s="107"/>
      <c r="C5" s="32">
        <v>2024</v>
      </c>
      <c r="D5" s="32">
        <v>2025</v>
      </c>
      <c r="E5" s="32">
        <v>2026</v>
      </c>
      <c r="F5" s="32">
        <v>2027</v>
      </c>
    </row>
    <row r="6" spans="1:6" ht="60" customHeight="1" x14ac:dyDescent="0.25">
      <c r="A6" s="33" t="s">
        <v>217</v>
      </c>
      <c r="B6" s="34"/>
      <c r="C6" s="34"/>
      <c r="D6" s="34"/>
      <c r="E6" s="34"/>
      <c r="F6" s="34"/>
    </row>
    <row r="7" spans="1:6" ht="33.75" customHeight="1" x14ac:dyDescent="0.25">
      <c r="A7" s="33" t="s">
        <v>219</v>
      </c>
      <c r="B7" s="34">
        <f>B8+B9</f>
        <v>1201257.3999999999</v>
      </c>
      <c r="C7" s="34">
        <f t="shared" ref="C7:F7" si="0">C8+C9</f>
        <v>347707.9</v>
      </c>
      <c r="D7" s="34">
        <f t="shared" si="0"/>
        <v>288782.7</v>
      </c>
      <c r="E7" s="34">
        <f t="shared" si="0"/>
        <v>281019.89999999997</v>
      </c>
      <c r="F7" s="34">
        <f t="shared" si="0"/>
        <v>283746.90000000002</v>
      </c>
    </row>
    <row r="8" spans="1:6" ht="33.75" customHeight="1" x14ac:dyDescent="0.25">
      <c r="A8" s="36" t="s">
        <v>218</v>
      </c>
      <c r="B8" s="37">
        <f>+C8+D8+E8+F8</f>
        <v>499506.4</v>
      </c>
      <c r="C8" s="37">
        <f>'Приложение №1'!F26</f>
        <v>123239.4</v>
      </c>
      <c r="D8" s="37">
        <f>'Приложение №1'!G26</f>
        <v>126620.40000000001</v>
      </c>
      <c r="E8" s="37">
        <f>'Приложение №1'!H26</f>
        <v>123526.19999999998</v>
      </c>
      <c r="F8" s="37">
        <f>'Приложение №1'!I26</f>
        <v>126120.40000000001</v>
      </c>
    </row>
    <row r="9" spans="1:6" ht="21.75" customHeight="1" x14ac:dyDescent="0.25">
      <c r="A9" s="36" t="s">
        <v>220</v>
      </c>
      <c r="B9" s="37">
        <f>+C9+D9+E9+F9</f>
        <v>701751</v>
      </c>
      <c r="C9" s="37">
        <f>'Приложение №1'!F27</f>
        <v>224468.5</v>
      </c>
      <c r="D9" s="37">
        <f>'Приложение №1'!G27</f>
        <v>162162.29999999999</v>
      </c>
      <c r="E9" s="37">
        <f>'Приложение №1'!H27</f>
        <v>157493.69999999998</v>
      </c>
      <c r="F9" s="37">
        <f>'Приложение №1'!I27</f>
        <v>157626.5</v>
      </c>
    </row>
    <row r="10" spans="1:6" ht="36" customHeight="1" x14ac:dyDescent="0.25">
      <c r="A10" s="33" t="s">
        <v>221</v>
      </c>
      <c r="B10" s="34">
        <f>B11+B12+B13</f>
        <v>3077600.1000000006</v>
      </c>
      <c r="C10" s="34">
        <f t="shared" ref="C10:F10" si="1">C11+C12+C13</f>
        <v>859941.39999999991</v>
      </c>
      <c r="D10" s="34">
        <f t="shared" si="1"/>
        <v>731166.40000000014</v>
      </c>
      <c r="E10" s="34">
        <f t="shared" si="1"/>
        <v>754967.9</v>
      </c>
      <c r="F10" s="34">
        <f t="shared" si="1"/>
        <v>731524.4</v>
      </c>
    </row>
    <row r="11" spans="1:6" ht="37.5" customHeight="1" x14ac:dyDescent="0.25">
      <c r="A11" s="36" t="s">
        <v>222</v>
      </c>
      <c r="B11" s="37">
        <f>+C11+D11+E11+F11</f>
        <v>625137.30000000005</v>
      </c>
      <c r="C11" s="37">
        <f>'Приложение №1'!F61</f>
        <v>174547.50000000003</v>
      </c>
      <c r="D11" s="37">
        <f>'Приложение №1'!G61</f>
        <v>151091.80000000002</v>
      </c>
      <c r="E11" s="37">
        <f>'Приложение №1'!H61</f>
        <v>147999.6</v>
      </c>
      <c r="F11" s="37">
        <f>'Приложение №1'!I61</f>
        <v>151498.4</v>
      </c>
    </row>
    <row r="12" spans="1:6" ht="27" customHeight="1" x14ac:dyDescent="0.25">
      <c r="A12" s="36" t="s">
        <v>220</v>
      </c>
      <c r="B12" s="37">
        <f t="shared" ref="B12:B13" si="2">+C12+D12+E12+F12</f>
        <v>2047722.6</v>
      </c>
      <c r="C12" s="37">
        <f>'Приложение №1'!F62</f>
        <v>601712.29999999993</v>
      </c>
      <c r="D12" s="37">
        <f>'Приложение №1'!G62</f>
        <v>473448.90000000008</v>
      </c>
      <c r="E12" s="37">
        <f>'Приложение №1'!H62</f>
        <v>485248.9</v>
      </c>
      <c r="F12" s="37">
        <f>'Приложение №1'!I62</f>
        <v>487312.5</v>
      </c>
    </row>
    <row r="13" spans="1:6" ht="21.75" customHeight="1" x14ac:dyDescent="0.25">
      <c r="A13" s="36" t="s">
        <v>19</v>
      </c>
      <c r="B13" s="37">
        <f t="shared" si="2"/>
        <v>404740.2</v>
      </c>
      <c r="C13" s="37">
        <f>'Приложение №1'!F63</f>
        <v>83681.600000000006</v>
      </c>
      <c r="D13" s="37">
        <f>'Приложение №1'!G63</f>
        <v>106625.70000000001</v>
      </c>
      <c r="E13" s="37">
        <f>'Приложение №1'!H63</f>
        <v>121719.4</v>
      </c>
      <c r="F13" s="37">
        <f>'Приложение №1'!I63</f>
        <v>92713.5</v>
      </c>
    </row>
    <row r="14" spans="1:6" ht="40.700000000000003" customHeight="1" x14ac:dyDescent="0.25">
      <c r="A14" s="111" t="s">
        <v>223</v>
      </c>
      <c r="B14" s="112">
        <f>B16+B17</f>
        <v>80409.399999999994</v>
      </c>
      <c r="C14" s="112">
        <f>C16+C17</f>
        <v>19525.900000000001</v>
      </c>
      <c r="D14" s="112">
        <f>D16+D17</f>
        <v>20294.5</v>
      </c>
      <c r="E14" s="113">
        <f>E16+E17</f>
        <v>20294.5</v>
      </c>
      <c r="F14" s="113">
        <f>F16+F17</f>
        <v>20294.5</v>
      </c>
    </row>
    <row r="15" spans="1:6" ht="15" hidden="1" customHeight="1" x14ac:dyDescent="0.25">
      <c r="A15" s="111"/>
      <c r="B15" s="112"/>
      <c r="C15" s="112"/>
      <c r="D15" s="112"/>
      <c r="E15" s="114"/>
      <c r="F15" s="114"/>
    </row>
    <row r="16" spans="1:6" ht="31.5" x14ac:dyDescent="0.25">
      <c r="A16" s="36" t="s">
        <v>222</v>
      </c>
      <c r="B16" s="37">
        <f>+C16+D16+E16+F16</f>
        <v>80091.5</v>
      </c>
      <c r="C16" s="37">
        <f>'Приложение №1'!F260</f>
        <v>19208</v>
      </c>
      <c r="D16" s="37">
        <f>'Приложение №1'!G260</f>
        <v>20294.5</v>
      </c>
      <c r="E16" s="37">
        <f>'Приложение №1'!H260</f>
        <v>20294.5</v>
      </c>
      <c r="F16" s="37">
        <f>'Приложение №1'!I260</f>
        <v>20294.5</v>
      </c>
    </row>
    <row r="17" spans="1:6" ht="15.75" x14ac:dyDescent="0.25">
      <c r="A17" s="36" t="s">
        <v>220</v>
      </c>
      <c r="B17" s="37">
        <f>+C17+D17+E17+F17</f>
        <v>317.89999999999998</v>
      </c>
      <c r="C17" s="37">
        <f>'Приложение №1'!F261</f>
        <v>317.89999999999998</v>
      </c>
      <c r="D17" s="37">
        <f>'Приложение №1'!G261</f>
        <v>0</v>
      </c>
      <c r="E17" s="37">
        <f>'Приложение №1'!H261</f>
        <v>0</v>
      </c>
      <c r="F17" s="37">
        <f>'Приложение №1'!I261</f>
        <v>0</v>
      </c>
    </row>
    <row r="18" spans="1:6" ht="126" x14ac:dyDescent="0.25">
      <c r="A18" s="33" t="s">
        <v>224</v>
      </c>
      <c r="B18" s="34">
        <f>B19+B20</f>
        <v>32511.800000000003</v>
      </c>
      <c r="C18" s="34">
        <f t="shared" ref="C18:F18" si="3">C19+C20</f>
        <v>15386.5</v>
      </c>
      <c r="D18" s="34">
        <f t="shared" si="3"/>
        <v>13979.5</v>
      </c>
      <c r="E18" s="34">
        <f t="shared" si="3"/>
        <v>1572.9</v>
      </c>
      <c r="F18" s="34">
        <f t="shared" si="3"/>
        <v>1572.9</v>
      </c>
    </row>
    <row r="19" spans="1:6" ht="31.5" x14ac:dyDescent="0.25">
      <c r="A19" s="36" t="s">
        <v>222</v>
      </c>
      <c r="B19" s="37">
        <f t="shared" ref="B19:B31" si="4">+C19+D19+E19+F19</f>
        <v>6902.5</v>
      </c>
      <c r="C19" s="37">
        <f>'Приложение №1'!F281</f>
        <v>2183.8000000000002</v>
      </c>
      <c r="D19" s="37">
        <f>'Приложение №1'!G281</f>
        <v>1572.9</v>
      </c>
      <c r="E19" s="37">
        <f>'Приложение №1'!H281</f>
        <v>1572.9</v>
      </c>
      <c r="F19" s="37">
        <f>'Приложение №1'!I281</f>
        <v>1572.9</v>
      </c>
    </row>
    <row r="20" spans="1:6" ht="15.75" x14ac:dyDescent="0.25">
      <c r="A20" s="36" t="s">
        <v>220</v>
      </c>
      <c r="B20" s="37">
        <f t="shared" si="4"/>
        <v>25609.300000000003</v>
      </c>
      <c r="C20" s="37">
        <f>'Приложение №1'!F285</f>
        <v>13202.7</v>
      </c>
      <c r="D20" s="37">
        <f>'Приложение №1'!G285</f>
        <v>12406.6</v>
      </c>
      <c r="E20" s="37">
        <f>'Приложение №1'!H285</f>
        <v>0</v>
      </c>
      <c r="F20" s="37">
        <f>'Приложение №1'!I285</f>
        <v>0</v>
      </c>
    </row>
    <row r="21" spans="1:6" ht="118.5" customHeight="1" x14ac:dyDescent="0.25">
      <c r="A21" s="36" t="s">
        <v>225</v>
      </c>
      <c r="B21" s="34">
        <f t="shared" si="4"/>
        <v>0</v>
      </c>
      <c r="C21" s="34">
        <f t="shared" ref="C21:F21" si="5">C22</f>
        <v>0</v>
      </c>
      <c r="D21" s="34">
        <f t="shared" si="5"/>
        <v>0</v>
      </c>
      <c r="E21" s="34">
        <f t="shared" si="5"/>
        <v>0</v>
      </c>
      <c r="F21" s="34">
        <f t="shared" si="5"/>
        <v>0</v>
      </c>
    </row>
    <row r="22" spans="1:6" ht="31.5" x14ac:dyDescent="0.25">
      <c r="A22" s="36" t="s">
        <v>222</v>
      </c>
      <c r="B22" s="37">
        <f t="shared" si="4"/>
        <v>0</v>
      </c>
      <c r="C22" s="37">
        <v>0</v>
      </c>
      <c r="D22" s="37">
        <f>'Приложение №1'!F317</f>
        <v>0</v>
      </c>
      <c r="E22" s="37">
        <f>'Приложение №1'!G317</f>
        <v>0</v>
      </c>
      <c r="F22" s="37">
        <f>'Приложение №1'!H317</f>
        <v>0</v>
      </c>
    </row>
    <row r="23" spans="1:6" ht="393" customHeight="1" x14ac:dyDescent="0.25">
      <c r="A23" s="36" t="s">
        <v>195</v>
      </c>
      <c r="B23" s="34">
        <f t="shared" si="4"/>
        <v>1821.9</v>
      </c>
      <c r="C23" s="34">
        <f t="shared" ref="C23:F23" si="6">C24+C25</f>
        <v>1821.9</v>
      </c>
      <c r="D23" s="34">
        <f t="shared" si="6"/>
        <v>0</v>
      </c>
      <c r="E23" s="34">
        <f t="shared" si="6"/>
        <v>0</v>
      </c>
      <c r="F23" s="34">
        <f t="shared" si="6"/>
        <v>0</v>
      </c>
    </row>
    <row r="24" spans="1:6" ht="15.75" x14ac:dyDescent="0.25">
      <c r="A24" s="36" t="s">
        <v>220</v>
      </c>
      <c r="B24" s="37">
        <f t="shared" si="4"/>
        <v>54.7</v>
      </c>
      <c r="C24" s="37">
        <f>'Приложение №1'!F322</f>
        <v>54.7</v>
      </c>
      <c r="D24" s="37">
        <f>'Приложение №1'!G322</f>
        <v>0</v>
      </c>
      <c r="E24" s="37">
        <f>'Приложение №1'!H322</f>
        <v>0</v>
      </c>
      <c r="F24" s="37">
        <f>'Приложение №1'!I322</f>
        <v>0</v>
      </c>
    </row>
    <row r="25" spans="1:6" ht="15.75" x14ac:dyDescent="0.25">
      <c r="A25" s="36" t="s">
        <v>19</v>
      </c>
      <c r="B25" s="37">
        <f t="shared" si="4"/>
        <v>1767.2</v>
      </c>
      <c r="C25" s="37">
        <f>'Приложение №1'!F323</f>
        <v>1767.2</v>
      </c>
      <c r="D25" s="37">
        <f>'Приложение №1'!G323</f>
        <v>0</v>
      </c>
      <c r="E25" s="37">
        <f>'Приложение №1'!H323</f>
        <v>0</v>
      </c>
      <c r="F25" s="37">
        <f>'Приложение №1'!I323</f>
        <v>0</v>
      </c>
    </row>
    <row r="26" spans="1:6" ht="283.5" x14ac:dyDescent="0.25">
      <c r="A26" s="36" t="s">
        <v>206</v>
      </c>
      <c r="B26" s="34">
        <f t="shared" ref="B26:B28" si="7">+C26+D26+E26+F26</f>
        <v>0</v>
      </c>
      <c r="C26" s="34">
        <f t="shared" ref="C26:F26" si="8">C27+C28</f>
        <v>0</v>
      </c>
      <c r="D26" s="34">
        <f t="shared" si="8"/>
        <v>0</v>
      </c>
      <c r="E26" s="34">
        <f t="shared" si="8"/>
        <v>0</v>
      </c>
      <c r="F26" s="34">
        <f t="shared" si="8"/>
        <v>0</v>
      </c>
    </row>
    <row r="27" spans="1:6" ht="15.75" x14ac:dyDescent="0.25">
      <c r="A27" s="36" t="s">
        <v>220</v>
      </c>
      <c r="B27" s="37">
        <f t="shared" si="7"/>
        <v>0</v>
      </c>
      <c r="C27" s="37">
        <f>'Приложение №1'!F334</f>
        <v>0</v>
      </c>
      <c r="D27" s="37">
        <f>'Приложение №1'!G334</f>
        <v>0</v>
      </c>
      <c r="E27" s="37">
        <f>'Приложение №1'!H334</f>
        <v>0</v>
      </c>
      <c r="F27" s="37">
        <f>'Приложение №1'!I334</f>
        <v>0</v>
      </c>
    </row>
    <row r="28" spans="1:6" ht="38.25" x14ac:dyDescent="0.25">
      <c r="A28" s="10" t="s">
        <v>201</v>
      </c>
      <c r="B28" s="37">
        <f t="shared" si="7"/>
        <v>0</v>
      </c>
      <c r="C28" s="37">
        <f>'Приложение №1'!F335</f>
        <v>0</v>
      </c>
      <c r="D28" s="37">
        <f>'Приложение №1'!G335</f>
        <v>0</v>
      </c>
      <c r="E28" s="37">
        <f>'Приложение №1'!H335</f>
        <v>0</v>
      </c>
      <c r="F28" s="37">
        <f>'Приложение №1'!I335</f>
        <v>0</v>
      </c>
    </row>
    <row r="29" spans="1:6" ht="47.25" x14ac:dyDescent="0.25">
      <c r="A29" s="36" t="s">
        <v>247</v>
      </c>
      <c r="B29" s="34">
        <f t="shared" si="4"/>
        <v>28278.400000000001</v>
      </c>
      <c r="C29" s="34">
        <f>C30+C31</f>
        <v>7525.9</v>
      </c>
      <c r="D29" s="55">
        <f t="shared" ref="D29:F29" si="9">D30+D31</f>
        <v>6917.5</v>
      </c>
      <c r="E29" s="55">
        <f t="shared" si="9"/>
        <v>6917.5</v>
      </c>
      <c r="F29" s="55">
        <f t="shared" si="9"/>
        <v>6917.5</v>
      </c>
    </row>
    <row r="30" spans="1:6" ht="31.5" x14ac:dyDescent="0.25">
      <c r="A30" s="36" t="s">
        <v>222</v>
      </c>
      <c r="B30" s="37">
        <f t="shared" si="4"/>
        <v>28231.8</v>
      </c>
      <c r="C30" s="37">
        <f>'Приложение №1'!F346</f>
        <v>7479.2999999999993</v>
      </c>
      <c r="D30" s="37">
        <f>'Приложение №1'!G345</f>
        <v>6917.5</v>
      </c>
      <c r="E30" s="37">
        <f>'Приложение №1'!H345</f>
        <v>6917.5</v>
      </c>
      <c r="F30" s="37">
        <f>'Приложение №1'!I345</f>
        <v>6917.5</v>
      </c>
    </row>
    <row r="31" spans="1:6" ht="15.75" x14ac:dyDescent="0.25">
      <c r="A31" s="36" t="s">
        <v>220</v>
      </c>
      <c r="B31" s="37">
        <f t="shared" si="4"/>
        <v>46.599999999999994</v>
      </c>
      <c r="C31" s="37">
        <f>'Приложение №1'!F347</f>
        <v>46.599999999999994</v>
      </c>
      <c r="D31" s="37">
        <f>'Приложение №1'!G347</f>
        <v>0</v>
      </c>
      <c r="E31" s="37">
        <f>'Приложение №1'!H347</f>
        <v>0</v>
      </c>
      <c r="F31" s="37">
        <f>'Приложение №1'!I347</f>
        <v>0</v>
      </c>
    </row>
    <row r="32" spans="1:6" ht="15.75" x14ac:dyDescent="0.25">
      <c r="A32" s="36" t="s">
        <v>16</v>
      </c>
      <c r="B32" s="34">
        <f>B33+B34+B35</f>
        <v>4421879</v>
      </c>
      <c r="C32" s="34">
        <f t="shared" ref="C32:F32" si="10">C33+C34+C35</f>
        <v>1251909.4999999998</v>
      </c>
      <c r="D32" s="34">
        <f t="shared" si="10"/>
        <v>1061140.6000000001</v>
      </c>
      <c r="E32" s="34">
        <f t="shared" si="10"/>
        <v>1064772.7</v>
      </c>
      <c r="F32" s="34">
        <f t="shared" si="10"/>
        <v>1044056.2</v>
      </c>
    </row>
    <row r="33" spans="1:6" ht="31.5" x14ac:dyDescent="0.25">
      <c r="A33" s="36" t="s">
        <v>218</v>
      </c>
      <c r="B33" s="37">
        <f>+C33+D33+E33+F33</f>
        <v>1239869.5</v>
      </c>
      <c r="C33" s="37">
        <f>C8+C11+C16+C19+C28+C30</f>
        <v>326658</v>
      </c>
      <c r="D33" s="37">
        <f t="shared" ref="D33:F33" si="11">D8+D11+D16+D19+D28+D30</f>
        <v>306497.10000000003</v>
      </c>
      <c r="E33" s="37">
        <f t="shared" si="11"/>
        <v>300310.7</v>
      </c>
      <c r="F33" s="37">
        <f t="shared" si="11"/>
        <v>306403.7</v>
      </c>
    </row>
    <row r="34" spans="1:6" ht="15.75" x14ac:dyDescent="0.25">
      <c r="A34" s="36" t="s">
        <v>220</v>
      </c>
      <c r="B34" s="37">
        <f t="shared" ref="B34:B35" si="12">+C34+D34+E34+F34</f>
        <v>2775502.1</v>
      </c>
      <c r="C34" s="37">
        <f>C9+C12+C17+C20+C24+C27+C31</f>
        <v>839802.69999999984</v>
      </c>
      <c r="D34" s="37">
        <f t="shared" ref="D34:F34" si="13">D9+D12+D17+D20+D24+D27+D31</f>
        <v>648017.80000000005</v>
      </c>
      <c r="E34" s="37">
        <f t="shared" si="13"/>
        <v>642742.6</v>
      </c>
      <c r="F34" s="37">
        <f t="shared" si="13"/>
        <v>644939</v>
      </c>
    </row>
    <row r="35" spans="1:6" ht="15.75" x14ac:dyDescent="0.25">
      <c r="A35" s="36" t="s">
        <v>226</v>
      </c>
      <c r="B35" s="37">
        <f t="shared" si="12"/>
        <v>406507.4</v>
      </c>
      <c r="C35" s="37">
        <f>C13+C25</f>
        <v>85448.8</v>
      </c>
      <c r="D35" s="37">
        <f t="shared" ref="D35:F35" si="14">D13+D25</f>
        <v>106625.70000000001</v>
      </c>
      <c r="E35" s="37">
        <f t="shared" si="14"/>
        <v>121719.4</v>
      </c>
      <c r="F35" s="37">
        <f t="shared" si="14"/>
        <v>92713.5</v>
      </c>
    </row>
    <row r="36" spans="1:6" ht="15.75" x14ac:dyDescent="0.25">
      <c r="B36" s="54"/>
      <c r="C36" s="54"/>
      <c r="D36" s="54"/>
      <c r="E36" s="54"/>
      <c r="F36" s="54"/>
    </row>
    <row r="37" spans="1:6" ht="15.75" x14ac:dyDescent="0.25">
      <c r="B37" s="54"/>
      <c r="C37" s="54"/>
      <c r="D37" s="54"/>
      <c r="E37" s="54"/>
      <c r="F37" s="54"/>
    </row>
    <row r="38" spans="1:6" ht="15.75" x14ac:dyDescent="0.25">
      <c r="B38" s="54"/>
      <c r="C38" s="54"/>
      <c r="D38" s="54"/>
      <c r="E38" s="54"/>
      <c r="F38" s="54"/>
    </row>
    <row r="39" spans="1:6" ht="15.75" x14ac:dyDescent="0.25">
      <c r="B39" s="54"/>
      <c r="C39" s="54"/>
      <c r="D39" s="54"/>
      <c r="E39" s="54"/>
      <c r="F39" s="54"/>
    </row>
    <row r="40" spans="1:6" x14ac:dyDescent="0.25">
      <c r="B40" s="35"/>
      <c r="C40" s="35"/>
      <c r="D40" s="35"/>
      <c r="E40" s="35"/>
      <c r="F40" s="35"/>
    </row>
    <row r="43" spans="1:6" x14ac:dyDescent="0.25">
      <c r="B43" s="35"/>
      <c r="C43" s="35"/>
      <c r="D43" s="35"/>
      <c r="E43" s="35"/>
      <c r="F43" s="35"/>
    </row>
    <row r="45" spans="1:6" x14ac:dyDescent="0.25">
      <c r="B45" s="35"/>
      <c r="C45" s="35"/>
      <c r="D45" s="35"/>
      <c r="E45" s="35"/>
      <c r="F45" s="35"/>
    </row>
    <row r="47" spans="1:6" x14ac:dyDescent="0.25">
      <c r="B47" s="35"/>
      <c r="C47" s="35"/>
      <c r="D47" s="35"/>
      <c r="E47" s="35"/>
      <c r="F47" s="35"/>
    </row>
  </sheetData>
  <mergeCells count="9">
    <mergeCell ref="A4:A5"/>
    <mergeCell ref="B4:B5"/>
    <mergeCell ref="C4:F4"/>
    <mergeCell ref="A14:A15"/>
    <mergeCell ref="B14:B15"/>
    <mergeCell ref="C14:C15"/>
    <mergeCell ref="D14:D15"/>
    <mergeCell ref="E14:E15"/>
    <mergeCell ref="F14:F15"/>
  </mergeCells>
  <pageMargins left="0.70866141732283472" right="0" top="0.74803149606299213" bottom="0" header="0.31496062992125984" footer="0.31496062992125984"/>
  <pageSetup paperSize="9" scale="83" orientation="portrait" r:id="rId1"/>
  <rowBreaks count="2" manualBreakCount="2">
    <brk id="22" max="7" man="1"/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56"/>
  <sheetViews>
    <sheetView workbookViewId="0">
      <selection activeCell="B40" sqref="B40"/>
    </sheetView>
  </sheetViews>
  <sheetFormatPr defaultRowHeight="15" x14ac:dyDescent="0.25"/>
  <cols>
    <col min="2" max="2" width="14.85546875" customWidth="1"/>
    <col min="3" max="3" width="18" customWidth="1"/>
    <col min="4" max="4" width="16" customWidth="1"/>
    <col min="5" max="5" width="18.140625" customWidth="1"/>
    <col min="6" max="6" width="23.7109375" customWidth="1"/>
    <col min="7" max="7" width="21.7109375" customWidth="1"/>
    <col min="8" max="8" width="22.140625" customWidth="1"/>
  </cols>
  <sheetData>
    <row r="6" spans="2:8" x14ac:dyDescent="0.25">
      <c r="B6" s="47">
        <v>702</v>
      </c>
      <c r="C6" s="39">
        <v>615737022.21000004</v>
      </c>
      <c r="D6" s="39">
        <v>628460272.73000002</v>
      </c>
      <c r="E6" s="39">
        <v>602913858.52999997</v>
      </c>
      <c r="F6" s="39">
        <v>1082457703.6300001</v>
      </c>
      <c r="G6" s="39">
        <v>1083239701.05</v>
      </c>
      <c r="H6" s="39">
        <v>1062523139.95</v>
      </c>
    </row>
    <row r="7" spans="2:8" x14ac:dyDescent="0.25">
      <c r="B7" s="39">
        <v>701</v>
      </c>
      <c r="C7" s="48">
        <v>26113628.199999999</v>
      </c>
      <c r="D7" s="39">
        <v>26113628.199999999</v>
      </c>
      <c r="E7" s="39">
        <v>26113628.199999999</v>
      </c>
      <c r="F7" s="39">
        <v>-473728</v>
      </c>
      <c r="G7" s="39">
        <v>-473728</v>
      </c>
      <c r="H7" s="39">
        <v>-473728</v>
      </c>
    </row>
    <row r="8" spans="2:8" x14ac:dyDescent="0.25">
      <c r="B8" s="39"/>
      <c r="C8" s="48">
        <v>51615500</v>
      </c>
      <c r="D8" s="39">
        <v>50376100</v>
      </c>
      <c r="E8" s="39">
        <v>52425800</v>
      </c>
      <c r="F8" s="39">
        <v>-9816174.6400000006</v>
      </c>
      <c r="G8" s="39">
        <v>-8327274.6399999997</v>
      </c>
      <c r="H8" s="39">
        <v>-8327274.6399999997</v>
      </c>
    </row>
    <row r="9" spans="2:8" x14ac:dyDescent="0.25">
      <c r="B9" s="39"/>
      <c r="C9" s="39">
        <v>-9816174.6400000006</v>
      </c>
      <c r="D9" s="39">
        <v>-8327274.6399999997</v>
      </c>
      <c r="E9" s="39">
        <v>-8327274.6399999997</v>
      </c>
      <c r="F9" s="39">
        <v>-9982.23</v>
      </c>
      <c r="G9" s="39"/>
      <c r="H9" s="39"/>
    </row>
    <row r="10" spans="2:8" x14ac:dyDescent="0.25">
      <c r="B10" s="39"/>
      <c r="C10" s="39">
        <v>3796015.11</v>
      </c>
      <c r="D10" s="39">
        <v>3796015.11</v>
      </c>
      <c r="E10" s="39">
        <v>3796015.11</v>
      </c>
      <c r="F10" s="39">
        <v>-9159943.7799999993</v>
      </c>
      <c r="G10" s="39">
        <v>-9159943.7799999993</v>
      </c>
      <c r="H10" s="39">
        <v>-9159943.7799999993</v>
      </c>
    </row>
    <row r="11" spans="2:8" x14ac:dyDescent="0.25">
      <c r="B11" s="39"/>
      <c r="C11" s="39">
        <v>43729400</v>
      </c>
      <c r="D11" s="39">
        <v>53196900</v>
      </c>
      <c r="E11" s="39">
        <v>53250100</v>
      </c>
      <c r="F11" s="39">
        <v>-350000</v>
      </c>
      <c r="G11" s="39">
        <v>-350000</v>
      </c>
      <c r="H11" s="39">
        <v>-350000</v>
      </c>
    </row>
    <row r="12" spans="2:8" x14ac:dyDescent="0.25">
      <c r="B12" s="39"/>
      <c r="C12" s="39">
        <v>1352288.7</v>
      </c>
      <c r="D12" s="39">
        <v>1352288.7</v>
      </c>
      <c r="E12" s="39">
        <v>1352288.7</v>
      </c>
      <c r="F12" s="39">
        <v>-156000</v>
      </c>
      <c r="G12" s="39">
        <v>-156000</v>
      </c>
      <c r="H12" s="39">
        <v>-156000</v>
      </c>
    </row>
    <row r="13" spans="2:8" x14ac:dyDescent="0.25">
      <c r="B13" s="39"/>
      <c r="C13" s="39">
        <v>-9982.23</v>
      </c>
      <c r="D13" s="39"/>
      <c r="E13" s="39"/>
      <c r="F13" s="39"/>
      <c r="G13" s="39"/>
      <c r="H13" s="39"/>
    </row>
    <row r="14" spans="2:8" x14ac:dyDescent="0.25">
      <c r="B14" s="39"/>
      <c r="C14" s="39">
        <f>SUM(C6:C13)</f>
        <v>732517697.35000014</v>
      </c>
      <c r="D14" s="39">
        <f t="shared" ref="D14:E14" si="0">SUM(D6:D13)</f>
        <v>754967930.10000014</v>
      </c>
      <c r="E14" s="39">
        <f t="shared" si="0"/>
        <v>731524415.9000001</v>
      </c>
      <c r="F14" s="39">
        <f t="shared" ref="F14" si="1">SUM(F6:F13)</f>
        <v>1062491874.9800001</v>
      </c>
      <c r="G14" s="39">
        <f t="shared" ref="G14" si="2">SUM(G6:G13)</f>
        <v>1064772754.6299999</v>
      </c>
      <c r="H14" s="39">
        <f t="shared" ref="H14" si="3">SUM(H6:H13)</f>
        <v>1044056193.5300001</v>
      </c>
    </row>
    <row r="15" spans="2:8" x14ac:dyDescent="0.25">
      <c r="B15" s="39"/>
      <c r="C15" s="39"/>
      <c r="D15" s="39"/>
      <c r="F15" s="39">
        <v>1061140624.98</v>
      </c>
      <c r="G15" s="39"/>
      <c r="H15" s="39"/>
    </row>
    <row r="16" spans="2:8" x14ac:dyDescent="0.25">
      <c r="B16" s="39"/>
      <c r="C16" s="39"/>
      <c r="D16" s="39"/>
      <c r="F16" s="39">
        <f>F15-F14</f>
        <v>-1351250.0000001192</v>
      </c>
      <c r="G16" s="39"/>
      <c r="H16" s="39"/>
    </row>
    <row r="17" spans="2:8" x14ac:dyDescent="0.25">
      <c r="B17" s="39"/>
      <c r="C17" s="39"/>
      <c r="D17" s="39"/>
      <c r="F17" s="39"/>
      <c r="G17" s="39"/>
      <c r="H17" s="39"/>
    </row>
    <row r="18" spans="2:8" x14ac:dyDescent="0.25">
      <c r="B18" s="39"/>
      <c r="C18" s="39"/>
      <c r="D18" s="39"/>
      <c r="F18" s="39"/>
      <c r="G18" s="39"/>
      <c r="H18" s="39"/>
    </row>
    <row r="19" spans="2:8" x14ac:dyDescent="0.25">
      <c r="C19" s="39"/>
      <c r="D19" s="39"/>
      <c r="E19" t="s">
        <v>372</v>
      </c>
      <c r="F19" s="39">
        <f>126620335.13+152443097.35+20294534.29+1572916.11+6917492.1</f>
        <v>307848374.98000008</v>
      </c>
      <c r="G19" s="39">
        <f>123526182.03+147999630.1+20294534.29+1572916.11+6917492.1</f>
        <v>300310754.63000005</v>
      </c>
      <c r="H19" s="39">
        <f>126120335.13+151498415.9+20294534.29+1572916.11+6917492.1</f>
        <v>306403693.53000003</v>
      </c>
    </row>
    <row r="20" spans="2:8" x14ac:dyDescent="0.25">
      <c r="C20" s="39"/>
      <c r="D20" s="39"/>
      <c r="E20" t="s">
        <v>370</v>
      </c>
      <c r="F20" s="39">
        <f>155101900+7060400+475481972.77+12406600</f>
        <v>650050872.76999998</v>
      </c>
      <c r="G20" s="39">
        <f>150509900+6983800+486803042.92</f>
        <v>644296742.92000008</v>
      </c>
      <c r="H20" s="39">
        <f>150676600+6949900+488789807.71</f>
        <v>646416307.71000004</v>
      </c>
    </row>
    <row r="21" spans="2:8" x14ac:dyDescent="0.25">
      <c r="C21" s="39"/>
      <c r="D21" s="39"/>
      <c r="E21" t="s">
        <v>371</v>
      </c>
      <c r="F21" s="39">
        <v>104592627.23</v>
      </c>
      <c r="G21" s="39">
        <f>120165257.08</f>
        <v>120165257.08</v>
      </c>
      <c r="H21" s="39">
        <f>91236192.29</f>
        <v>91236192.290000007</v>
      </c>
    </row>
    <row r="22" spans="2:8" x14ac:dyDescent="0.25">
      <c r="C22" s="39"/>
      <c r="D22" s="39"/>
      <c r="F22" s="39">
        <f>SUM(F19:F21)</f>
        <v>1062491874.98</v>
      </c>
      <c r="G22" s="39">
        <f t="shared" ref="G22:H22" si="4">SUM(G19:G21)</f>
        <v>1064772754.6300002</v>
      </c>
      <c r="H22" s="39">
        <f t="shared" si="4"/>
        <v>1044056193.53</v>
      </c>
    </row>
    <row r="23" spans="2:8" x14ac:dyDescent="0.25">
      <c r="C23" s="39"/>
      <c r="D23" s="39"/>
      <c r="F23" s="39">
        <f>F14-F22</f>
        <v>0</v>
      </c>
      <c r="G23" s="39">
        <f t="shared" ref="G23:H23" si="5">G14-G22</f>
        <v>0</v>
      </c>
      <c r="H23" s="39">
        <f t="shared" si="5"/>
        <v>0</v>
      </c>
    </row>
    <row r="24" spans="2:8" x14ac:dyDescent="0.25">
      <c r="C24" s="39"/>
      <c r="D24" s="39"/>
      <c r="F24" s="39">
        <f>ROUND(F22/1000,1)</f>
        <v>1062491.8999999999</v>
      </c>
      <c r="G24" s="39">
        <f t="shared" ref="G24:H24" si="6">ROUND(G22/1000,1)</f>
        <v>1064772.8</v>
      </c>
      <c r="H24" s="39">
        <f t="shared" si="6"/>
        <v>1044056.2</v>
      </c>
    </row>
    <row r="25" spans="2:8" x14ac:dyDescent="0.25">
      <c r="C25" s="39"/>
      <c r="D25" s="39"/>
      <c r="F25" s="39">
        <f>ROUND(F19/1000,1)</f>
        <v>307848.40000000002</v>
      </c>
      <c r="G25" s="39">
        <f>ROUND(G19/1000,1)</f>
        <v>300310.8</v>
      </c>
      <c r="H25" s="39">
        <f>ROUND(H19/1000,1)</f>
        <v>306403.7</v>
      </c>
    </row>
    <row r="26" spans="2:8" x14ac:dyDescent="0.25">
      <c r="C26" s="39"/>
      <c r="D26" s="39"/>
      <c r="F26" s="39">
        <f t="shared" ref="F26:G28" si="7">ROUND(F20/1000,1)</f>
        <v>650050.9</v>
      </c>
      <c r="G26" s="39">
        <f t="shared" si="7"/>
        <v>644296.69999999995</v>
      </c>
      <c r="H26" s="39">
        <f t="shared" ref="H26" si="8">ROUND(H20/1000,1)</f>
        <v>646416.30000000005</v>
      </c>
    </row>
    <row r="27" spans="2:8" x14ac:dyDescent="0.25">
      <c r="C27" s="39"/>
      <c r="D27" s="39"/>
      <c r="F27" s="39">
        <f t="shared" si="7"/>
        <v>104592.6</v>
      </c>
      <c r="G27" s="39">
        <f t="shared" si="7"/>
        <v>120165.3</v>
      </c>
      <c r="H27" s="39">
        <f t="shared" ref="H27" si="9">ROUND(H21/1000,1)</f>
        <v>91236.2</v>
      </c>
    </row>
    <row r="28" spans="2:8" x14ac:dyDescent="0.25">
      <c r="B28" s="39"/>
      <c r="C28" s="39"/>
      <c r="D28" s="39"/>
      <c r="F28" s="39">
        <f t="shared" si="7"/>
        <v>1062491.8999999999</v>
      </c>
      <c r="G28" s="39">
        <f t="shared" si="7"/>
        <v>1064772.8</v>
      </c>
      <c r="H28" s="39">
        <f t="shared" ref="H28" si="10">ROUND(H22/1000,1)</f>
        <v>1044056.2</v>
      </c>
    </row>
    <row r="29" spans="2:8" x14ac:dyDescent="0.25">
      <c r="F29" s="39"/>
      <c r="G29" s="39"/>
      <c r="H29" s="39"/>
    </row>
    <row r="30" spans="2:8" x14ac:dyDescent="0.25">
      <c r="F30" s="39"/>
      <c r="G30" s="39"/>
      <c r="H30" s="39"/>
    </row>
    <row r="31" spans="2:8" x14ac:dyDescent="0.25">
      <c r="C31" s="39"/>
      <c r="F31" s="39"/>
      <c r="G31" s="39"/>
      <c r="H31" s="39"/>
    </row>
    <row r="32" spans="2:8" x14ac:dyDescent="0.25">
      <c r="C32" s="39"/>
      <c r="F32" s="39"/>
      <c r="G32" s="39"/>
      <c r="H32" s="39"/>
    </row>
    <row r="33" spans="3:5" x14ac:dyDescent="0.25">
      <c r="C33" s="39"/>
    </row>
    <row r="34" spans="3:5" x14ac:dyDescent="0.25">
      <c r="C34" s="39"/>
    </row>
    <row r="35" spans="3:5" x14ac:dyDescent="0.25">
      <c r="C35" s="39"/>
    </row>
    <row r="36" spans="3:5" x14ac:dyDescent="0.25">
      <c r="C36" s="39"/>
    </row>
    <row r="37" spans="3:5" x14ac:dyDescent="0.25">
      <c r="C37" s="39"/>
    </row>
    <row r="38" spans="3:5" x14ac:dyDescent="0.25">
      <c r="C38" s="39"/>
    </row>
    <row r="39" spans="3:5" x14ac:dyDescent="0.25">
      <c r="C39" s="39"/>
    </row>
    <row r="40" spans="3:5" x14ac:dyDescent="0.25">
      <c r="C40" s="39"/>
    </row>
    <row r="43" spans="3:5" x14ac:dyDescent="0.25">
      <c r="C43" s="39"/>
      <c r="D43" s="39"/>
      <c r="E43" s="39"/>
    </row>
    <row r="44" spans="3:5" x14ac:dyDescent="0.25">
      <c r="C44" s="39"/>
      <c r="D44" s="39"/>
      <c r="E44" s="39"/>
    </row>
    <row r="45" spans="3:5" x14ac:dyDescent="0.25">
      <c r="C45" s="39"/>
      <c r="D45" s="39"/>
      <c r="E45" s="39"/>
    </row>
    <row r="46" spans="3:5" x14ac:dyDescent="0.25">
      <c r="C46" s="39"/>
      <c r="D46" s="39"/>
      <c r="E46" s="39"/>
    </row>
    <row r="47" spans="3:5" x14ac:dyDescent="0.25">
      <c r="C47" s="39"/>
      <c r="D47" s="39"/>
      <c r="E47" s="39"/>
    </row>
    <row r="48" spans="3:5" x14ac:dyDescent="0.25">
      <c r="C48" s="39"/>
      <c r="D48" s="39"/>
      <c r="E48" s="39"/>
    </row>
    <row r="49" spans="3:5" x14ac:dyDescent="0.25">
      <c r="C49" s="39"/>
      <c r="D49" s="39"/>
      <c r="E49" s="39"/>
    </row>
    <row r="50" spans="3:5" x14ac:dyDescent="0.25">
      <c r="C50" s="39"/>
      <c r="D50" s="39"/>
      <c r="E50" s="39"/>
    </row>
    <row r="51" spans="3:5" x14ac:dyDescent="0.25">
      <c r="C51" s="39"/>
      <c r="D51" s="39"/>
      <c r="E51" s="39"/>
    </row>
    <row r="52" spans="3:5" x14ac:dyDescent="0.25">
      <c r="C52" s="39"/>
      <c r="D52" s="39"/>
      <c r="E52" s="39"/>
    </row>
    <row r="53" spans="3:5" x14ac:dyDescent="0.25">
      <c r="C53" s="39"/>
      <c r="D53" s="39"/>
      <c r="E53" s="39"/>
    </row>
    <row r="54" spans="3:5" x14ac:dyDescent="0.25">
      <c r="C54" s="39"/>
      <c r="D54" s="39"/>
      <c r="E54" s="39"/>
    </row>
    <row r="55" spans="3:5" x14ac:dyDescent="0.25">
      <c r="C55" s="39"/>
      <c r="D55" s="39"/>
      <c r="E55" s="39"/>
    </row>
    <row r="56" spans="3:5" x14ac:dyDescent="0.25">
      <c r="C56" s="39"/>
      <c r="E56" s="3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№1</vt:lpstr>
      <vt:lpstr>Лист3</vt:lpstr>
      <vt:lpstr>Лист2</vt:lpstr>
      <vt:lpstr>'Приложение №1'!Область_печати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262</dc:creator>
  <cp:lastModifiedBy>ЭВМ оператор</cp:lastModifiedBy>
  <cp:lastPrinted>2025-02-04T06:37:13Z</cp:lastPrinted>
  <dcterms:created xsi:type="dcterms:W3CDTF">2022-07-26T09:11:24Z</dcterms:created>
  <dcterms:modified xsi:type="dcterms:W3CDTF">2025-02-04T06:38:13Z</dcterms:modified>
</cp:coreProperties>
</file>